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Poverty\For Web Developer II\"/>
    </mc:Choice>
  </mc:AlternateContent>
  <bookViews>
    <workbookView xWindow="0" yWindow="0" windowWidth="20760" windowHeight="11190"/>
  </bookViews>
  <sheets>
    <sheet name="Overview" sheetId="3" r:id="rId1"/>
    <sheet name="Estimates" sheetId="1" r:id="rId2"/>
    <sheet name="Margin of Error Data" sheetId="2" r:id="rId3"/>
    <sheet name="Reliability" sheetId="4" r:id="rId4"/>
  </sheets>
  <calcPr calcId="152511"/>
</workbook>
</file>

<file path=xl/calcChain.xml><?xml version="1.0" encoding="utf-8"?>
<calcChain xmlns="http://schemas.openxmlformats.org/spreadsheetml/2006/main">
  <c r="C11" i="2" l="1"/>
  <c r="D11" i="2" s="1"/>
  <c r="C8" i="2"/>
  <c r="D8" i="2" s="1"/>
  <c r="C5" i="2"/>
  <c r="D5" i="2" s="1"/>
  <c r="C2" i="2"/>
  <c r="D2" i="2" s="1"/>
  <c r="M24" i="4" l="1"/>
  <c r="N24" i="4" s="1"/>
  <c r="M28" i="4"/>
  <c r="N28" i="4" s="1"/>
  <c r="L28" i="4"/>
  <c r="H28" i="4"/>
  <c r="G28" i="4"/>
  <c r="F28" i="4"/>
  <c r="K28" i="4" s="1"/>
  <c r="E28" i="4"/>
  <c r="J28" i="4" s="1"/>
  <c r="M27" i="4"/>
  <c r="N27" i="4" s="1"/>
  <c r="H27" i="4"/>
  <c r="G27" i="4"/>
  <c r="F27" i="4"/>
  <c r="L27" i="4" s="1"/>
  <c r="E27" i="4"/>
  <c r="I27" i="4" s="1"/>
  <c r="M26" i="4"/>
  <c r="N26" i="4" s="1"/>
  <c r="H26" i="4"/>
  <c r="G26" i="4"/>
  <c r="F26" i="4"/>
  <c r="K26" i="4" s="1"/>
  <c r="E26" i="4"/>
  <c r="J26" i="4" s="1"/>
  <c r="M25" i="4"/>
  <c r="N25" i="4" s="1"/>
  <c r="H25" i="4"/>
  <c r="G25" i="4"/>
  <c r="F25" i="4"/>
  <c r="L25" i="4" s="1"/>
  <c r="E25" i="4"/>
  <c r="I25" i="4" s="1"/>
  <c r="H24" i="4"/>
  <c r="G24" i="4"/>
  <c r="F24" i="4"/>
  <c r="K24" i="4" s="1"/>
  <c r="E24" i="4"/>
  <c r="J24" i="4" s="1"/>
  <c r="N23" i="4"/>
  <c r="M23" i="4"/>
  <c r="J23" i="4"/>
  <c r="H23" i="4"/>
  <c r="G23" i="4"/>
  <c r="F23" i="4"/>
  <c r="L23" i="4" s="1"/>
  <c r="E23" i="4"/>
  <c r="I23" i="4" s="1"/>
  <c r="L26" i="4" l="1"/>
  <c r="L24" i="4"/>
  <c r="J25" i="4"/>
  <c r="J27" i="4"/>
  <c r="K23" i="4"/>
  <c r="I24" i="4"/>
  <c r="K25" i="4"/>
  <c r="I26" i="4"/>
  <c r="K27" i="4"/>
  <c r="I28" i="4"/>
</calcChain>
</file>

<file path=xl/comments1.xml><?xml version="1.0" encoding="utf-8"?>
<comments xmlns="http://schemas.openxmlformats.org/spreadsheetml/2006/main">
  <authors>
    <author>LucasC</author>
  </authors>
  <commentList>
    <comment ref="M20" authorId="0" shapeId="0">
      <text>
        <r>
          <rPr>
            <sz val="11"/>
            <color indexed="81"/>
            <rFont val="Tw Cen MT"/>
            <family val="2"/>
            <scheme val="minor"/>
          </rPr>
          <t>SE is based on MOE</t>
        </r>
        <r>
          <rPr>
            <sz val="8"/>
            <color indexed="81"/>
            <rFont val="Tw Cen MT"/>
            <family val="2"/>
            <scheme val="minor"/>
          </rPr>
          <t>90</t>
        </r>
      </text>
    </comment>
  </commentList>
</comments>
</file>

<file path=xl/sharedStrings.xml><?xml version="1.0" encoding="utf-8"?>
<sst xmlns="http://schemas.openxmlformats.org/spreadsheetml/2006/main" count="99" uniqueCount="62">
  <si>
    <t>Travis County</t>
  </si>
  <si>
    <t>Year</t>
  </si>
  <si>
    <t>Hispanic</t>
  </si>
  <si>
    <t>Non-Hispanic White</t>
  </si>
  <si>
    <t>Black</t>
  </si>
  <si>
    <t>Asian</t>
  </si>
  <si>
    <t>Hispanic - Lower Estimate</t>
  </si>
  <si>
    <t>Hispanic - Upper Estimate</t>
  </si>
  <si>
    <t>Non-Hispanic White - Lower Estimate</t>
  </si>
  <si>
    <t>Non-Hispanic White - Upper Estimate</t>
  </si>
  <si>
    <t>Black - Lower Estimate</t>
  </si>
  <si>
    <t>Black - Upper Estimate</t>
  </si>
  <si>
    <t>Asian - Lower Estimate</t>
  </si>
  <si>
    <t>Asian- Upper Estimate</t>
  </si>
  <si>
    <t>White</t>
  </si>
  <si>
    <t xml:space="preserve">Asian </t>
  </si>
  <si>
    <t xml:space="preserve">Black </t>
  </si>
  <si>
    <t xml:space="preserve">Hispanic </t>
  </si>
  <si>
    <t xml:space="preserve">data for "Percent of Individuals in Travis County with Incomes Below the Poverty Level by Race and Ethnicity" </t>
  </si>
  <si>
    <t>RACE AND HISPANIC OR LATINO ORIGIN</t>
  </si>
  <si>
    <t/>
  </si>
  <si>
    <t xml:space="preserve">  White alone</t>
  </si>
  <si>
    <t xml:space="preserve">  Black or African American alone</t>
  </si>
  <si>
    <t xml:space="preserve">  American Indian and Alaska Native alone</t>
  </si>
  <si>
    <t xml:space="preserve">  Asian alone</t>
  </si>
  <si>
    <t xml:space="preserve">  Native Hawaiian and Other Pacific Islander alone</t>
  </si>
  <si>
    <t xml:space="preserve">  Some other race alone</t>
  </si>
  <si>
    <t xml:space="preserve">  Two or more races</t>
  </si>
  <si>
    <t>Hispanic or Latino origin (of any race)</t>
  </si>
  <si>
    <t>White alone, not Hispanic or Latino</t>
  </si>
  <si>
    <t>Subject</t>
  </si>
  <si>
    <t>Travis County, Texas</t>
  </si>
  <si>
    <t>Total</t>
  </si>
  <si>
    <t>Below poverty level</t>
  </si>
  <si>
    <t>Percent below poverty level</t>
  </si>
  <si>
    <t>Estimate</t>
  </si>
  <si>
    <t>Margin of Error</t>
  </si>
  <si>
    <t>Population for whom poverty status is determined</t>
  </si>
  <si>
    <t>Enter Data in Orange Cells</t>
  </si>
  <si>
    <t>Confidence Interval</t>
  </si>
  <si>
    <t>Standard Error</t>
  </si>
  <si>
    <t>Coefficient of Variation</t>
  </si>
  <si>
    <r>
      <t>MOE</t>
    </r>
    <r>
      <rPr>
        <vertAlign val="subscript"/>
        <sz val="12"/>
        <color theme="1"/>
        <rFont val="Tw Cen MT"/>
        <family val="2"/>
        <scheme val="minor"/>
      </rPr>
      <t>95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</si>
  <si>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99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</si>
  <si>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90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</si>
  <si>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95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</si>
  <si>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99</t>
    </r>
  </si>
  <si>
    <t>SE</t>
  </si>
  <si>
    <t>CV</t>
  </si>
  <si>
    <t>Characteristic</t>
  </si>
  <si>
    <r>
      <t>MOE</t>
    </r>
    <r>
      <rPr>
        <vertAlign val="subscript"/>
        <sz val="12"/>
        <color theme="1"/>
        <rFont val="Tw Cen MT"/>
        <family val="2"/>
        <scheme val="minor"/>
      </rPr>
      <t>90</t>
    </r>
  </si>
  <si>
    <t>Lower Bound</t>
  </si>
  <si>
    <t>Upper Bound</t>
  </si>
  <si>
    <t>Ex: Total households</t>
  </si>
  <si>
    <t>394,253</t>
  </si>
  <si>
    <t>5,299</t>
  </si>
  <si>
    <t>White (Non-Hispanic)</t>
  </si>
  <si>
    <t>Source: American Community Survey, 5-Year Estimates - S1701 Poverty Status in the Past 12 Months</t>
  </si>
  <si>
    <r>
      <rPr>
        <b/>
        <sz val="11"/>
        <color indexed="8"/>
        <rFont val="Calibri"/>
        <family val="2"/>
      </rPr>
      <t>Source(s): Table</t>
    </r>
    <r>
      <rPr>
        <sz val="11"/>
        <color theme="1"/>
        <rFont val="Tw Cen MT"/>
        <family val="2"/>
        <scheme val="minor"/>
      </rPr>
      <t xml:space="preserve"> S1701 Poverty Status in the Past 12 Months, 2015 American Community Survey 5-Year Estimates</t>
    </r>
  </si>
  <si>
    <t>Child</t>
  </si>
  <si>
    <t>Child Poverty</t>
  </si>
  <si>
    <t>Total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</si>
</sst>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6">
    <font>
      <sz val="11"/>
      <color theme="1"/>
      <name val="Tw Cen MT"/>
      <family val="2"/>
      <scheme val="minor"/>
    </font>
    <font>
      <b/>
      <sz val="11"/>
      <color indexed="8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  <font>
      <sz val="8"/>
      <color theme="1"/>
      <name val="Tw Cen MT"/>
      <family val="2"/>
      <scheme val="minor"/>
    </font>
    <font>
      <b/>
      <sz val="8"/>
      <color theme="1"/>
      <name val="Tw Cen MT"/>
      <family val="2"/>
      <scheme val="minor"/>
    </font>
    <font>
      <i/>
      <sz val="8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i/>
      <sz val="12"/>
      <color theme="0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i/>
      <sz val="10"/>
      <color theme="4" tint="-0.249977111117893"/>
      <name val="Tw Cen MT"/>
      <family val="2"/>
      <scheme val="minor"/>
    </font>
    <font>
      <sz val="11"/>
      <color indexed="81"/>
      <name val="Tw Cen MT"/>
      <family val="2"/>
      <scheme val="minor"/>
    </font>
    <font>
      <sz val="8"/>
      <color indexed="81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hair">
        <color theme="0" tint="-0.499984740745262"/>
      </left>
      <right/>
      <top style="thin">
        <color theme="0" tint="-0.34998626667073579"/>
      </top>
      <bottom/>
      <diagonal/>
    </border>
    <border>
      <left/>
      <right style="hair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hair">
        <color theme="0" tint="-0.499984740745262"/>
      </left>
      <right/>
      <top/>
      <bottom style="thin">
        <color theme="0" tint="-0.34998626667073579"/>
      </bottom>
      <diagonal/>
    </border>
    <border>
      <left/>
      <right style="hair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9" fontId="2" fillId="0" borderId="0" xfId="1" applyFont="1"/>
    <xf numFmtId="9" fontId="2" fillId="0" borderId="0" xfId="1" applyFont="1" applyAlignment="1">
      <alignment horizontal="right"/>
    </xf>
    <xf numFmtId="9" fontId="2" fillId="0" borderId="0" xfId="1" applyNumberFormat="1" applyFont="1"/>
    <xf numFmtId="9" fontId="2" fillId="0" borderId="0" xfId="1" applyNumberFormat="1" applyFont="1" applyAlignment="1">
      <alignment horizontal="right"/>
    </xf>
    <xf numFmtId="0" fontId="0" fillId="0" borderId="0" xfId="0" applyBorder="1"/>
    <xf numFmtId="0" fontId="3" fillId="2" borderId="1" xfId="0" applyFont="1" applyFill="1" applyBorder="1"/>
    <xf numFmtId="9" fontId="0" fillId="0" borderId="2" xfId="0" applyNumberFormat="1" applyFont="1" applyBorder="1"/>
    <xf numFmtId="9" fontId="0" fillId="0" borderId="3" xfId="0" applyNumberFormat="1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9" fontId="0" fillId="0" borderId="0" xfId="1" applyFont="1"/>
    <xf numFmtId="9" fontId="0" fillId="0" borderId="0" xfId="0" applyNumberFormat="1" applyAlignment="1">
      <alignment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7" xfId="0" applyFont="1" applyBorder="1" applyAlignment="1">
      <alignment wrapText="1"/>
    </xf>
    <xf numFmtId="0" fontId="7" fillId="4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5" borderId="21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12" fillId="2" borderId="34" xfId="0" applyFont="1" applyFill="1" applyBorder="1" applyAlignment="1">
      <alignment horizontal="center" wrapText="1"/>
    </xf>
    <xf numFmtId="3" fontId="13" fillId="0" borderId="0" xfId="0" applyNumberFormat="1" applyFont="1" applyFill="1"/>
    <xf numFmtId="3" fontId="13" fillId="0" borderId="15" xfId="2" applyNumberFormat="1" applyFont="1" applyFill="1" applyBorder="1" applyAlignment="1">
      <alignment horizontal="right" wrapText="1"/>
    </xf>
    <xf numFmtId="3" fontId="13" fillId="0" borderId="36" xfId="2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wrapText="1"/>
    </xf>
    <xf numFmtId="3" fontId="13" fillId="0" borderId="37" xfId="0" applyNumberFormat="1" applyFont="1" applyFill="1" applyBorder="1" applyAlignment="1">
      <alignment wrapText="1"/>
    </xf>
    <xf numFmtId="3" fontId="13" fillId="0" borderId="38" xfId="0" applyNumberFormat="1" applyFont="1" applyFill="1" applyBorder="1" applyAlignment="1">
      <alignment wrapText="1"/>
    </xf>
    <xf numFmtId="3" fontId="13" fillId="0" borderId="16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164" fontId="13" fillId="0" borderId="17" xfId="1" applyNumberFormat="1" applyFont="1" applyFill="1" applyBorder="1" applyAlignment="1">
      <alignment wrapText="1"/>
    </xf>
    <xf numFmtId="3" fontId="8" fillId="0" borderId="0" xfId="0" applyNumberFormat="1" applyFont="1"/>
    <xf numFmtId="3" fontId="8" fillId="0" borderId="15" xfId="2" applyNumberFormat="1" applyFont="1" applyFill="1" applyBorder="1" applyAlignment="1">
      <alignment horizontal="right" wrapText="1"/>
    </xf>
    <xf numFmtId="3" fontId="8" fillId="0" borderId="36" xfId="2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wrapText="1"/>
    </xf>
    <xf numFmtId="3" fontId="8" fillId="0" borderId="37" xfId="0" applyNumberFormat="1" applyFont="1" applyBorder="1" applyAlignment="1">
      <alignment wrapText="1"/>
    </xf>
    <xf numFmtId="3" fontId="8" fillId="0" borderId="38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164" fontId="8" fillId="0" borderId="17" xfId="1" applyNumberFormat="1" applyFont="1" applyBorder="1" applyAlignment="1">
      <alignment wrapText="1"/>
    </xf>
    <xf numFmtId="0" fontId="8" fillId="0" borderId="0" xfId="0" applyFont="1" applyFill="1" applyBorder="1" applyAlignment="1"/>
    <xf numFmtId="3" fontId="13" fillId="0" borderId="0" xfId="0" applyNumberFormat="1" applyFont="1" applyFill="1" applyBorder="1" applyAlignment="1"/>
    <xf numFmtId="3" fontId="8" fillId="4" borderId="0" xfId="0" applyNumberFormat="1" applyFont="1" applyFill="1" applyAlignment="1"/>
    <xf numFmtId="3" fontId="8" fillId="4" borderId="0" xfId="0" applyNumberFormat="1" applyFont="1" applyFill="1" applyBorder="1" applyAlignment="1"/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10" fontId="4" fillId="3" borderId="8" xfId="0" applyNumberFormat="1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0" fontId="3" fillId="2" borderId="42" xfId="0" applyFont="1" applyFill="1" applyBorder="1"/>
    <xf numFmtId="0" fontId="3" fillId="2" borderId="43" xfId="0" applyFont="1" applyFill="1" applyBorder="1"/>
    <xf numFmtId="9" fontId="0" fillId="0" borderId="3" xfId="0" applyNumberFormat="1" applyBorder="1"/>
    <xf numFmtId="0" fontId="8" fillId="2" borderId="24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10" fillId="5" borderId="18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in Poverty by</a:t>
            </a:r>
            <a:r>
              <a:rPr lang="en-US" baseline="0"/>
              <a:t> Race &amp; Ethnicity, Travis County 2011-2015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Overview!$B$3:$E$3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Overview!$B$4:$E$4</c:f>
              <c:numCache>
                <c:formatCode>0%</c:formatCode>
                <c:ptCount val="4"/>
                <c:pt idx="0">
                  <c:v>0.14000000000000001</c:v>
                </c:pt>
                <c:pt idx="1">
                  <c:v>0.23</c:v>
                </c:pt>
                <c:pt idx="2">
                  <c:v>0.26</c:v>
                </c:pt>
                <c:pt idx="3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224840"/>
        <c:axId val="304225232"/>
      </c:barChart>
      <c:catAx>
        <c:axId val="30422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25232"/>
        <c:crosses val="autoZero"/>
        <c:auto val="1"/>
        <c:lblAlgn val="ctr"/>
        <c:lblOffset val="100"/>
        <c:noMultiLvlLbl val="0"/>
      </c:catAx>
      <c:valAx>
        <c:axId val="30422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2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Poverty by Race &amp; Ethnicity, </a:t>
            </a:r>
            <a:br>
              <a:rPr lang="en-US" sz="1200">
                <a:solidFill>
                  <a:sysClr val="windowText" lastClr="000000"/>
                </a:solidFill>
              </a:rPr>
            </a:br>
            <a:r>
              <a:rPr lang="en-US" sz="1200">
                <a:solidFill>
                  <a:sysClr val="windowText" lastClr="000000"/>
                </a:solidFill>
              </a:rPr>
              <a:t>Travis County, 2011-2015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8679170312044328"/>
          <c:w val="0.88224037620297457"/>
          <c:h val="0.6371121318168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0.14000000000000001</c:v>
                </c:pt>
                <c:pt idx="1">
                  <c:v>0.23</c:v>
                </c:pt>
                <c:pt idx="2">
                  <c:v>0.26</c:v>
                </c:pt>
                <c:pt idx="3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0.35</c:v>
                </c:pt>
                <c:pt idx="2">
                  <c:v>0.35</c:v>
                </c:pt>
                <c:pt idx="3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226016"/>
        <c:axId val="304226408"/>
      </c:barChart>
      <c:catAx>
        <c:axId val="3042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26408"/>
        <c:crosses val="autoZero"/>
        <c:auto val="1"/>
        <c:lblAlgn val="ctr"/>
        <c:lblOffset val="100"/>
        <c:noMultiLvlLbl val="0"/>
      </c:catAx>
      <c:valAx>
        <c:axId val="30422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2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35173234924579"/>
          <c:y val="0.23684410235237449"/>
          <c:w val="0.24783428387241069"/>
          <c:h val="0.211989419291338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Poverty by Race &amp; Ethnicity, </a:t>
            </a:r>
            <a:br>
              <a:rPr lang="en-US" sz="1200">
                <a:solidFill>
                  <a:sysClr val="windowText" lastClr="000000"/>
                </a:solidFill>
              </a:rPr>
            </a:br>
            <a:r>
              <a:rPr lang="en-US" sz="1200">
                <a:solidFill>
                  <a:sysClr val="windowText" lastClr="000000"/>
                </a:solidFill>
              </a:rPr>
              <a:t>Travis County, 2011-2015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15179352580931E-2"/>
          <c:y val="0.23288338957630297"/>
          <c:w val="0.88224037620297457"/>
          <c:h val="0.5690186132393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Overview!$A$11</c:f>
              <c:strCache>
                <c:ptCount val="1"/>
                <c:pt idx="0">
                  <c:v>Total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Overview!$B$11:$E$11</c:f>
              <c:numCache>
                <c:formatCode>0%</c:formatCode>
                <c:ptCount val="4"/>
                <c:pt idx="0">
                  <c:v>0.14000000000000001</c:v>
                </c:pt>
                <c:pt idx="1">
                  <c:v>0.23</c:v>
                </c:pt>
                <c:pt idx="2">
                  <c:v>0.26</c:v>
                </c:pt>
                <c:pt idx="3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Overview!$A$12</c:f>
              <c:strCache>
                <c:ptCount val="1"/>
                <c:pt idx="0">
                  <c:v>Child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Overview!$B$10:$E$10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Overview!$B$12:$E$12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0.35</c:v>
                </c:pt>
                <c:pt idx="2">
                  <c:v>0.35</c:v>
                </c:pt>
                <c:pt idx="3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4227192"/>
        <c:axId val="304227584"/>
      </c:barChart>
      <c:catAx>
        <c:axId val="30422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27584"/>
        <c:crosses val="autoZero"/>
        <c:auto val="1"/>
        <c:lblAlgn val="ctr"/>
        <c:lblOffset val="100"/>
        <c:noMultiLvlLbl val="0"/>
      </c:catAx>
      <c:valAx>
        <c:axId val="30422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2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81412</xdr:colOff>
      <xdr:row>1</xdr:row>
      <xdr:rowOff>53915</xdr:rowOff>
    </xdr:from>
    <xdr:to>
      <xdr:col>14</xdr:col>
      <xdr:colOff>348113</xdr:colOff>
      <xdr:row>16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14</xdr:row>
      <xdr:rowOff>95250</xdr:rowOff>
    </xdr:from>
    <xdr:to>
      <xdr:col>4</xdr:col>
      <xdr:colOff>1038225</xdr:colOff>
      <xdr:row>28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1275990</xdr:colOff>
      <xdr:row>14</xdr:row>
      <xdr:rowOff>35943</xdr:rowOff>
    </xdr:from>
    <xdr:to>
      <xdr:col>8</xdr:col>
      <xdr:colOff>59235</xdr:colOff>
      <xdr:row>30</xdr:row>
      <xdr:rowOff>58803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80" zoomScaleNormal="80" workbookViewId="0">
      <selection activeCell="B47" sqref="B47"/>
    </sheetView>
  </sheetViews>
  <sheetFormatPr defaultRowHeight="14.25"/>
  <cols>
    <col min="1" max="1" width="12.375" customWidth="1"/>
    <col min="5" max="5" width="18.875" customWidth="1"/>
  </cols>
  <sheetData>
    <row r="1" spans="1:6">
      <c r="A1" t="s">
        <v>18</v>
      </c>
    </row>
    <row r="2" spans="1:6" ht="15" thickBot="1"/>
    <row r="3" spans="1:6" ht="15" thickBot="1">
      <c r="A3" s="13"/>
      <c r="B3" s="10" t="s">
        <v>15</v>
      </c>
      <c r="C3" s="15" t="s">
        <v>16</v>
      </c>
      <c r="D3" s="16" t="s">
        <v>17</v>
      </c>
      <c r="E3" s="13" t="s">
        <v>14</v>
      </c>
      <c r="F3" s="9"/>
    </row>
    <row r="4" spans="1:6" ht="15" thickBot="1">
      <c r="A4" s="14" t="s">
        <v>32</v>
      </c>
      <c r="B4" s="11">
        <v>0.14000000000000001</v>
      </c>
      <c r="C4" s="12">
        <v>0.23</v>
      </c>
      <c r="D4" s="12">
        <v>0.26</v>
      </c>
      <c r="E4" s="12">
        <v>0.09</v>
      </c>
    </row>
    <row r="5" spans="1:6">
      <c r="A5" t="s">
        <v>59</v>
      </c>
    </row>
    <row r="6" spans="1:6" ht="15">
      <c r="A6" t="s">
        <v>58</v>
      </c>
    </row>
    <row r="9" spans="1:6" ht="15" thickBot="1"/>
    <row r="10" spans="1:6" ht="15" thickBot="1">
      <c r="A10" s="13"/>
      <c r="B10" s="10" t="s">
        <v>15</v>
      </c>
      <c r="C10" s="15" t="s">
        <v>16</v>
      </c>
      <c r="D10" s="16" t="s">
        <v>17</v>
      </c>
      <c r="E10" s="13" t="s">
        <v>14</v>
      </c>
    </row>
    <row r="11" spans="1:6" ht="15" thickBot="1">
      <c r="A11" s="69" t="s">
        <v>61</v>
      </c>
      <c r="B11" s="11">
        <v>0.14000000000000001</v>
      </c>
      <c r="C11" s="12">
        <v>0.23</v>
      </c>
      <c r="D11" s="12">
        <v>0.26</v>
      </c>
      <c r="E11" s="12">
        <v>0.09</v>
      </c>
    </row>
    <row r="12" spans="1:6" ht="15" thickBot="1">
      <c r="A12" s="70" t="s">
        <v>60</v>
      </c>
      <c r="B12" s="71">
        <v>7.0000000000000007E-2</v>
      </c>
      <c r="C12" s="71">
        <v>0.35</v>
      </c>
      <c r="D12" s="71">
        <v>0.35</v>
      </c>
      <c r="E12" s="71">
        <v>0.06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P15" sqref="P15"/>
    </sheetView>
  </sheetViews>
  <sheetFormatPr defaultRowHeight="14.25"/>
  <cols>
    <col min="1" max="1" width="19" customWidth="1"/>
  </cols>
  <sheetData>
    <row r="1" spans="1:3">
      <c r="A1" s="3" t="s">
        <v>0</v>
      </c>
      <c r="B1" s="3">
        <v>2000</v>
      </c>
      <c r="C1" s="3">
        <v>2015</v>
      </c>
    </row>
    <row r="2" spans="1:3">
      <c r="A2" s="3" t="s">
        <v>2</v>
      </c>
      <c r="B2" s="2">
        <v>0.19</v>
      </c>
      <c r="C2" s="17">
        <v>0.26</v>
      </c>
    </row>
    <row r="3" spans="1:3">
      <c r="A3" s="3" t="s">
        <v>14</v>
      </c>
      <c r="B3" s="2">
        <v>0.08</v>
      </c>
      <c r="C3" s="17">
        <v>0.09</v>
      </c>
    </row>
    <row r="4" spans="1:3" ht="15.75" customHeight="1">
      <c r="A4" s="4" t="s">
        <v>4</v>
      </c>
      <c r="B4" s="2">
        <v>0.18</v>
      </c>
      <c r="C4" s="17">
        <v>0.23</v>
      </c>
    </row>
    <row r="5" spans="1:3">
      <c r="A5" s="3" t="s">
        <v>5</v>
      </c>
      <c r="B5" s="2">
        <v>0.18</v>
      </c>
      <c r="C5" s="17">
        <v>0.14000000000000001</v>
      </c>
    </row>
    <row r="6" spans="1:3">
      <c r="A6" s="3"/>
      <c r="B6" s="2"/>
    </row>
    <row r="8" spans="1:3">
      <c r="A8" s="3" t="s">
        <v>57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31" sqref="B31"/>
    </sheetView>
  </sheetViews>
  <sheetFormatPr defaultRowHeight="14.25"/>
  <cols>
    <col min="1" max="1" width="15.625" customWidth="1"/>
    <col min="2" max="2" width="18.75" customWidth="1"/>
    <col min="3" max="3" width="20" customWidth="1"/>
    <col min="4" max="4" width="15.875" customWidth="1"/>
  </cols>
  <sheetData>
    <row r="1" spans="1:4" ht="28.5">
      <c r="A1" t="s">
        <v>1</v>
      </c>
      <c r="B1" t="s">
        <v>2</v>
      </c>
      <c r="C1" s="1" t="s">
        <v>6</v>
      </c>
      <c r="D1" s="1" t="s">
        <v>7</v>
      </c>
    </row>
    <row r="2" spans="1:4">
      <c r="A2">
        <v>2015</v>
      </c>
      <c r="B2" s="6">
        <v>0.26400000000000001</v>
      </c>
      <c r="C2" s="5">
        <f>(B2-1.1%)</f>
        <v>0.253</v>
      </c>
      <c r="D2" s="5">
        <f>(C2+1.1%)</f>
        <v>0.26400000000000001</v>
      </c>
    </row>
    <row r="4" spans="1:4" ht="42.75">
      <c r="A4" t="s">
        <v>1</v>
      </c>
      <c r="B4" t="s">
        <v>3</v>
      </c>
      <c r="C4" s="1" t="s">
        <v>8</v>
      </c>
      <c r="D4" s="1" t="s">
        <v>9</v>
      </c>
    </row>
    <row r="5" spans="1:4">
      <c r="A5">
        <v>2015</v>
      </c>
      <c r="B5" s="6">
        <v>8.8999999999999996E-2</v>
      </c>
      <c r="C5" s="5">
        <f>(B5-0.4%)</f>
        <v>8.4999999999999992E-2</v>
      </c>
      <c r="D5" s="5">
        <f>(C5+0.4%)</f>
        <v>8.8999999999999996E-2</v>
      </c>
    </row>
    <row r="7" spans="1:4" ht="28.5">
      <c r="A7" t="s">
        <v>1</v>
      </c>
      <c r="B7" s="1" t="s">
        <v>4</v>
      </c>
      <c r="C7" s="1" t="s">
        <v>10</v>
      </c>
      <c r="D7" s="1" t="s">
        <v>11</v>
      </c>
    </row>
    <row r="8" spans="1:4">
      <c r="A8">
        <v>2015</v>
      </c>
      <c r="B8" s="8">
        <v>0.22600000000000001</v>
      </c>
      <c r="C8" s="7">
        <f>(B8-1.8%)</f>
        <v>0.20800000000000002</v>
      </c>
      <c r="D8" s="7">
        <f>(C8+1.8%)</f>
        <v>0.22600000000000003</v>
      </c>
    </row>
    <row r="10" spans="1:4" ht="28.5">
      <c r="A10" t="s">
        <v>1</v>
      </c>
      <c r="B10" s="1" t="s">
        <v>5</v>
      </c>
      <c r="C10" s="1" t="s">
        <v>12</v>
      </c>
      <c r="D10" s="1" t="s">
        <v>13</v>
      </c>
    </row>
    <row r="11" spans="1:4">
      <c r="A11">
        <v>2015</v>
      </c>
      <c r="B11" s="18">
        <v>0.14299999999999999</v>
      </c>
      <c r="C11" s="7">
        <f>(B11-1.3%)</f>
        <v>0.12999999999999998</v>
      </c>
      <c r="D11" s="7">
        <f>(C11+1.3%)</f>
        <v>0.14299999999999999</v>
      </c>
    </row>
    <row r="12" spans="1:4">
      <c r="B12" s="2"/>
      <c r="C12" s="2"/>
      <c r="D12" s="2"/>
    </row>
    <row r="13" spans="1:4">
      <c r="B13" s="2"/>
      <c r="C13" s="2"/>
      <c r="D13" s="2"/>
    </row>
    <row r="14" spans="1:4">
      <c r="B14" s="2"/>
      <c r="C14" s="2"/>
      <c r="D14" s="2"/>
    </row>
    <row r="15" spans="1:4">
      <c r="B15" s="2"/>
      <c r="C15" s="2"/>
      <c r="D15" s="2"/>
    </row>
    <row r="16" spans="1:4">
      <c r="B16" s="2"/>
      <c r="C16" s="2"/>
      <c r="D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workbookViewId="0">
      <selection activeCell="K14" sqref="K14"/>
    </sheetView>
  </sheetViews>
  <sheetFormatPr defaultRowHeight="14.25"/>
  <cols>
    <col min="1" max="1" width="14.25" customWidth="1"/>
    <col min="14" max="14" width="12.375" customWidth="1"/>
  </cols>
  <sheetData>
    <row r="1" spans="2:12">
      <c r="B1" s="88" t="s">
        <v>30</v>
      </c>
      <c r="C1" s="88"/>
      <c r="D1" s="88"/>
      <c r="E1" s="86" t="s">
        <v>31</v>
      </c>
      <c r="F1" s="86"/>
      <c r="G1" s="86"/>
      <c r="H1" s="86"/>
      <c r="I1" s="86"/>
      <c r="J1" s="86"/>
      <c r="K1" s="86"/>
      <c r="L1" s="86"/>
    </row>
    <row r="2" spans="2:12">
      <c r="B2" s="20"/>
      <c r="C2" s="21"/>
      <c r="D2" s="22"/>
      <c r="E2" s="86" t="s">
        <v>32</v>
      </c>
      <c r="F2" s="86"/>
      <c r="G2" s="86"/>
      <c r="H2" s="86"/>
      <c r="I2" s="86" t="s">
        <v>33</v>
      </c>
      <c r="J2" s="86"/>
      <c r="K2" s="86" t="s">
        <v>34</v>
      </c>
      <c r="L2" s="86"/>
    </row>
    <row r="3" spans="2:12" ht="25.5">
      <c r="B3" s="23"/>
      <c r="C3" s="24"/>
      <c r="D3" s="25"/>
      <c r="E3" s="86" t="s">
        <v>35</v>
      </c>
      <c r="F3" s="86"/>
      <c r="G3" s="86"/>
      <c r="H3" s="19" t="s">
        <v>36</v>
      </c>
      <c r="I3" s="19" t="s">
        <v>35</v>
      </c>
      <c r="J3" s="19" t="s">
        <v>36</v>
      </c>
      <c r="K3" s="19" t="s">
        <v>35</v>
      </c>
      <c r="L3" s="19" t="s">
        <v>36</v>
      </c>
    </row>
    <row r="4" spans="2:12" ht="15" customHeight="1">
      <c r="B4" s="86" t="s">
        <v>37</v>
      </c>
      <c r="C4" s="86"/>
      <c r="D4" s="86"/>
      <c r="E4" s="87">
        <v>1098344</v>
      </c>
      <c r="F4" s="86"/>
      <c r="G4" s="86"/>
      <c r="H4" s="66">
        <v>1838</v>
      </c>
      <c r="I4" s="66">
        <v>180220</v>
      </c>
      <c r="J4" s="66">
        <v>4710</v>
      </c>
      <c r="K4" s="67">
        <v>0.16400000000000001</v>
      </c>
      <c r="L4" s="65">
        <v>0.4</v>
      </c>
    </row>
    <row r="5" spans="2:12">
      <c r="B5" s="86" t="s">
        <v>19</v>
      </c>
      <c r="C5" s="86"/>
      <c r="D5" s="86"/>
      <c r="E5" s="91" t="s">
        <v>20</v>
      </c>
      <c r="F5" s="92"/>
      <c r="G5" s="93"/>
      <c r="H5" s="65" t="s">
        <v>20</v>
      </c>
      <c r="I5" s="65" t="s">
        <v>20</v>
      </c>
      <c r="J5" s="65" t="s">
        <v>20</v>
      </c>
      <c r="K5" s="65" t="s">
        <v>20</v>
      </c>
      <c r="L5" s="65" t="s">
        <v>20</v>
      </c>
    </row>
    <row r="6" spans="2:12">
      <c r="B6" s="86" t="s">
        <v>21</v>
      </c>
      <c r="C6" s="86"/>
      <c r="D6" s="86"/>
      <c r="E6" s="87">
        <v>834035</v>
      </c>
      <c r="F6" s="86"/>
      <c r="G6" s="86"/>
      <c r="H6" s="66">
        <v>3952</v>
      </c>
      <c r="I6" s="66">
        <v>123599</v>
      </c>
      <c r="J6" s="66">
        <v>4284</v>
      </c>
      <c r="K6" s="67">
        <v>0.14799999999999999</v>
      </c>
      <c r="L6" s="65">
        <v>0.5</v>
      </c>
    </row>
    <row r="7" spans="2:12">
      <c r="B7" s="89" t="s">
        <v>22</v>
      </c>
      <c r="C7" s="89"/>
      <c r="D7" s="89"/>
      <c r="E7" s="87">
        <v>90447</v>
      </c>
      <c r="F7" s="86"/>
      <c r="G7" s="86"/>
      <c r="H7" s="66">
        <v>1360</v>
      </c>
      <c r="I7" s="66">
        <v>20458</v>
      </c>
      <c r="J7" s="66">
        <v>1698</v>
      </c>
      <c r="K7" s="67">
        <v>0.22600000000000001</v>
      </c>
      <c r="L7" s="65">
        <v>1.8</v>
      </c>
    </row>
    <row r="8" spans="2:12">
      <c r="B8" s="86" t="s">
        <v>23</v>
      </c>
      <c r="C8" s="86"/>
      <c r="D8" s="86"/>
      <c r="E8" s="87">
        <v>5395</v>
      </c>
      <c r="F8" s="86"/>
      <c r="G8" s="86"/>
      <c r="H8" s="65">
        <v>913</v>
      </c>
      <c r="I8" s="68">
        <v>775</v>
      </c>
      <c r="J8" s="65">
        <v>299</v>
      </c>
      <c r="K8" s="67">
        <v>0.14399999999999999</v>
      </c>
      <c r="L8" s="65">
        <v>5.3</v>
      </c>
    </row>
    <row r="9" spans="2:12">
      <c r="B9" s="89" t="s">
        <v>24</v>
      </c>
      <c r="C9" s="89"/>
      <c r="D9" s="89"/>
      <c r="E9" s="87">
        <v>66857</v>
      </c>
      <c r="F9" s="86"/>
      <c r="G9" s="86"/>
      <c r="H9" s="65">
        <v>843</v>
      </c>
      <c r="I9" s="66">
        <v>9561</v>
      </c>
      <c r="J9" s="65">
        <v>866</v>
      </c>
      <c r="K9" s="67">
        <v>0.14299999999999999</v>
      </c>
      <c r="L9" s="65">
        <v>1.3</v>
      </c>
    </row>
    <row r="10" spans="2:12">
      <c r="B10" s="86" t="s">
        <v>25</v>
      </c>
      <c r="C10" s="86"/>
      <c r="D10" s="86"/>
      <c r="E10" s="90">
        <v>681</v>
      </c>
      <c r="F10" s="86"/>
      <c r="G10" s="86"/>
      <c r="H10" s="65">
        <v>202</v>
      </c>
      <c r="I10" s="68">
        <v>173</v>
      </c>
      <c r="J10" s="65">
        <v>125</v>
      </c>
      <c r="K10" s="67">
        <v>0.254</v>
      </c>
      <c r="L10" s="65">
        <v>14.8</v>
      </c>
    </row>
    <row r="11" spans="2:12">
      <c r="B11" s="86" t="s">
        <v>26</v>
      </c>
      <c r="C11" s="86"/>
      <c r="D11" s="86"/>
      <c r="E11" s="87">
        <v>67277</v>
      </c>
      <c r="F11" s="86"/>
      <c r="G11" s="86"/>
      <c r="H11" s="66">
        <v>3260</v>
      </c>
      <c r="I11" s="66">
        <v>20399</v>
      </c>
      <c r="J11" s="66">
        <v>2168</v>
      </c>
      <c r="K11" s="67">
        <v>0.30299999999999999</v>
      </c>
      <c r="L11" s="65">
        <v>2.9</v>
      </c>
    </row>
    <row r="12" spans="2:12">
      <c r="B12" s="86" t="s">
        <v>27</v>
      </c>
      <c r="C12" s="86"/>
      <c r="D12" s="86"/>
      <c r="E12" s="87">
        <v>33652</v>
      </c>
      <c r="F12" s="86"/>
      <c r="G12" s="86"/>
      <c r="H12" s="66">
        <v>1725</v>
      </c>
      <c r="I12" s="66">
        <v>5255</v>
      </c>
      <c r="J12" s="65">
        <v>766</v>
      </c>
      <c r="K12" s="67">
        <v>0.156</v>
      </c>
      <c r="L12" s="65">
        <v>2.2000000000000002</v>
      </c>
    </row>
    <row r="13" spans="2:12">
      <c r="B13" s="86" t="s">
        <v>20</v>
      </c>
      <c r="C13" s="86"/>
      <c r="D13" s="86"/>
      <c r="E13" s="86" t="s">
        <v>20</v>
      </c>
      <c r="F13" s="86"/>
      <c r="G13" s="86"/>
      <c r="H13" s="65" t="s">
        <v>20</v>
      </c>
      <c r="I13" s="65" t="s">
        <v>20</v>
      </c>
      <c r="J13" s="65" t="s">
        <v>20</v>
      </c>
      <c r="K13" s="65" t="s">
        <v>20</v>
      </c>
      <c r="L13" s="65" t="s">
        <v>20</v>
      </c>
    </row>
    <row r="14" spans="2:12">
      <c r="B14" s="89" t="s">
        <v>28</v>
      </c>
      <c r="C14" s="89"/>
      <c r="D14" s="89"/>
      <c r="E14" s="87">
        <v>372693</v>
      </c>
      <c r="F14" s="86"/>
      <c r="G14" s="86"/>
      <c r="H14" s="65">
        <v>504</v>
      </c>
      <c r="I14" s="66">
        <v>98446</v>
      </c>
      <c r="J14" s="66">
        <v>4187</v>
      </c>
      <c r="K14" s="67">
        <v>0.26400000000000001</v>
      </c>
      <c r="L14" s="65">
        <v>1.1000000000000001</v>
      </c>
    </row>
    <row r="15" spans="2:12">
      <c r="B15" s="89" t="s">
        <v>29</v>
      </c>
      <c r="C15" s="89"/>
      <c r="D15" s="89"/>
      <c r="E15" s="87">
        <v>545840</v>
      </c>
      <c r="F15" s="86"/>
      <c r="G15" s="86"/>
      <c r="H15" s="66">
        <v>1329</v>
      </c>
      <c r="I15" s="66">
        <v>48334</v>
      </c>
      <c r="J15" s="66">
        <v>1960</v>
      </c>
      <c r="K15" s="67">
        <v>8.8999999999999996E-2</v>
      </c>
      <c r="L15" s="65">
        <v>0.4</v>
      </c>
    </row>
    <row r="19" spans="1:16" s="26" customFormat="1" ht="11.25">
      <c r="B19" s="27"/>
      <c r="C19" s="27"/>
      <c r="E19" s="28"/>
      <c r="F19" s="29"/>
      <c r="G19" s="30"/>
      <c r="H19" s="30"/>
      <c r="I19" s="31"/>
      <c r="J19" s="31"/>
      <c r="K19" s="30"/>
      <c r="L19" s="32"/>
      <c r="M19" s="33"/>
      <c r="N19" s="34"/>
      <c r="P19" s="35" t="s">
        <v>38</v>
      </c>
    </row>
    <row r="20" spans="1:16" s="36" customFormat="1" ht="31.5">
      <c r="C20" s="37"/>
      <c r="E20" s="76" t="s">
        <v>36</v>
      </c>
      <c r="F20" s="77"/>
      <c r="G20" s="76" t="s">
        <v>39</v>
      </c>
      <c r="H20" s="78"/>
      <c r="I20" s="78"/>
      <c r="J20" s="78"/>
      <c r="K20" s="78"/>
      <c r="L20" s="77"/>
      <c r="M20" s="38" t="s">
        <v>40</v>
      </c>
      <c r="N20" s="38" t="s">
        <v>41</v>
      </c>
    </row>
    <row r="21" spans="1:16" s="36" customFormat="1" ht="17.25">
      <c r="E21" s="79" t="s">
        <v>42</v>
      </c>
      <c r="F21" s="81" t="s">
        <v>43</v>
      </c>
      <c r="G21" s="79" t="s">
        <v>44</v>
      </c>
      <c r="H21" s="72"/>
      <c r="I21" s="83" t="s">
        <v>45</v>
      </c>
      <c r="J21" s="84"/>
      <c r="K21" s="72" t="s">
        <v>46</v>
      </c>
      <c r="L21" s="85"/>
      <c r="M21" s="72" t="s">
        <v>47</v>
      </c>
      <c r="N21" s="74" t="s">
        <v>48</v>
      </c>
    </row>
    <row r="22" spans="1:16" s="36" customFormat="1" ht="27.75">
      <c r="A22" s="61" t="s">
        <v>49</v>
      </c>
      <c r="B22" s="61" t="s">
        <v>35</v>
      </c>
      <c r="C22" s="61" t="s">
        <v>50</v>
      </c>
      <c r="E22" s="80"/>
      <c r="F22" s="82"/>
      <c r="G22" s="39" t="s">
        <v>51</v>
      </c>
      <c r="H22" s="39" t="s">
        <v>52</v>
      </c>
      <c r="I22" s="40" t="s">
        <v>51</v>
      </c>
      <c r="J22" s="41" t="s">
        <v>52</v>
      </c>
      <c r="K22" s="39" t="s">
        <v>51</v>
      </c>
      <c r="L22" s="42" t="s">
        <v>52</v>
      </c>
      <c r="M22" s="73"/>
      <c r="N22" s="75"/>
    </row>
    <row r="23" spans="1:16" s="36" customFormat="1" ht="15.75">
      <c r="A23" s="62" t="s">
        <v>53</v>
      </c>
      <c r="B23" s="62" t="s">
        <v>54</v>
      </c>
      <c r="C23" s="62" t="s">
        <v>55</v>
      </c>
      <c r="D23" s="43"/>
      <c r="E23" s="44">
        <f t="shared" ref="E23:E28" si="0">(1.96/1.645)*C23</f>
        <v>6313.7021276595742</v>
      </c>
      <c r="F23" s="45">
        <f t="shared" ref="F23:F28" si="1">(2.576/1.645)*C23</f>
        <v>8298.0085106382976</v>
      </c>
      <c r="G23" s="46">
        <f t="shared" ref="G23:G28" si="2">B23-C23</f>
        <v>388954</v>
      </c>
      <c r="H23" s="46">
        <f t="shared" ref="H23:H28" si="3">B23+C23</f>
        <v>399552</v>
      </c>
      <c r="I23" s="47">
        <f t="shared" ref="I23:I28" si="4">B23-E23</f>
        <v>387939.29787234042</v>
      </c>
      <c r="J23" s="48">
        <f t="shared" ref="J23:J28" si="5">B23+E23</f>
        <v>400566.70212765958</v>
      </c>
      <c r="K23" s="46">
        <f t="shared" ref="K23:K28" si="6">B23-F23</f>
        <v>385954.99148936168</v>
      </c>
      <c r="L23" s="49">
        <f t="shared" ref="L23:L28" si="7">B23+F23</f>
        <v>402551.00851063832</v>
      </c>
      <c r="M23" s="50">
        <f t="shared" ref="M23:M28" si="8">C23/1.645</f>
        <v>3221.2765957446809</v>
      </c>
      <c r="N23" s="51">
        <f t="shared" ref="N23:N28" si="9">(M23/B23)</f>
        <v>8.1705823310023792E-3</v>
      </c>
    </row>
    <row r="24" spans="1:16" s="36" customFormat="1" ht="15.75">
      <c r="A24" s="63" t="s">
        <v>5</v>
      </c>
      <c r="B24" s="63">
        <v>9561</v>
      </c>
      <c r="C24" s="64">
        <v>866</v>
      </c>
      <c r="D24" s="52"/>
      <c r="E24" s="53">
        <f t="shared" si="0"/>
        <v>1031.8297872340424</v>
      </c>
      <c r="F24" s="54">
        <f t="shared" si="1"/>
        <v>1356.1191489361702</v>
      </c>
      <c r="G24" s="55">
        <f t="shared" si="2"/>
        <v>8695</v>
      </c>
      <c r="H24" s="55">
        <f t="shared" si="3"/>
        <v>10427</v>
      </c>
      <c r="I24" s="56">
        <f t="shared" si="4"/>
        <v>8529.1702127659573</v>
      </c>
      <c r="J24" s="57">
        <f t="shared" si="5"/>
        <v>10592.829787234043</v>
      </c>
      <c r="K24" s="55">
        <f t="shared" si="6"/>
        <v>8204.8808510638301</v>
      </c>
      <c r="L24" s="58">
        <f t="shared" si="7"/>
        <v>10917.11914893617</v>
      </c>
      <c r="M24" s="59">
        <f>C24/1.645</f>
        <v>526.44376899696044</v>
      </c>
      <c r="N24" s="60">
        <f t="shared" si="9"/>
        <v>5.5061580273712003E-2</v>
      </c>
    </row>
    <row r="25" spans="1:16" s="36" customFormat="1" ht="15.75">
      <c r="A25" s="63" t="s">
        <v>4</v>
      </c>
      <c r="B25" s="63">
        <v>20458</v>
      </c>
      <c r="C25" s="64">
        <v>1698</v>
      </c>
      <c r="D25" s="52"/>
      <c r="E25" s="53">
        <f t="shared" si="0"/>
        <v>2023.1489361702127</v>
      </c>
      <c r="F25" s="54">
        <f t="shared" si="1"/>
        <v>2658.9957446808512</v>
      </c>
      <c r="G25" s="55">
        <f t="shared" si="2"/>
        <v>18760</v>
      </c>
      <c r="H25" s="55">
        <f t="shared" si="3"/>
        <v>22156</v>
      </c>
      <c r="I25" s="56">
        <f t="shared" si="4"/>
        <v>18434.851063829788</v>
      </c>
      <c r="J25" s="57">
        <f t="shared" si="5"/>
        <v>22481.148936170212</v>
      </c>
      <c r="K25" s="55">
        <f t="shared" si="6"/>
        <v>17799.004255319149</v>
      </c>
      <c r="L25" s="58">
        <f t="shared" si="7"/>
        <v>23116.995744680851</v>
      </c>
      <c r="M25" s="59">
        <f t="shared" si="8"/>
        <v>1032.2188449848024</v>
      </c>
      <c r="N25" s="60">
        <f t="shared" si="9"/>
        <v>5.0455511046280301E-2</v>
      </c>
    </row>
    <row r="26" spans="1:16" s="36" customFormat="1" ht="15.75">
      <c r="A26" s="63" t="s">
        <v>2</v>
      </c>
      <c r="B26" s="63">
        <v>98446</v>
      </c>
      <c r="C26" s="63">
        <v>4187</v>
      </c>
      <c r="D26" s="52"/>
      <c r="E26" s="53">
        <f t="shared" si="0"/>
        <v>4988.765957446808</v>
      </c>
      <c r="F26" s="54">
        <f t="shared" si="1"/>
        <v>6556.6638297872341</v>
      </c>
      <c r="G26" s="55">
        <f t="shared" si="2"/>
        <v>94259</v>
      </c>
      <c r="H26" s="55">
        <f t="shared" si="3"/>
        <v>102633</v>
      </c>
      <c r="I26" s="56">
        <f t="shared" si="4"/>
        <v>93457.234042553187</v>
      </c>
      <c r="J26" s="57">
        <f t="shared" si="5"/>
        <v>103434.76595744681</v>
      </c>
      <c r="K26" s="55">
        <f t="shared" si="6"/>
        <v>91889.336170212773</v>
      </c>
      <c r="L26" s="58">
        <f t="shared" si="7"/>
        <v>105002.66382978723</v>
      </c>
      <c r="M26" s="59">
        <f t="shared" si="8"/>
        <v>2545.288753799392</v>
      </c>
      <c r="N26" s="60">
        <f t="shared" si="9"/>
        <v>2.5854669095741748E-2</v>
      </c>
    </row>
    <row r="27" spans="1:16" s="36" customFormat="1" ht="15.75">
      <c r="A27" s="63" t="s">
        <v>56</v>
      </c>
      <c r="B27" s="63">
        <v>48334</v>
      </c>
      <c r="C27" s="64">
        <v>1960</v>
      </c>
      <c r="D27" s="52"/>
      <c r="E27" s="53">
        <f t="shared" si="0"/>
        <v>2335.3191489361702</v>
      </c>
      <c r="F27" s="54">
        <f t="shared" si="1"/>
        <v>3069.2765957446809</v>
      </c>
      <c r="G27" s="55">
        <f t="shared" si="2"/>
        <v>46374</v>
      </c>
      <c r="H27" s="55">
        <f t="shared" si="3"/>
        <v>50294</v>
      </c>
      <c r="I27" s="56">
        <f t="shared" si="4"/>
        <v>45998.680851063829</v>
      </c>
      <c r="J27" s="57">
        <f t="shared" si="5"/>
        <v>50669.319148936171</v>
      </c>
      <c r="K27" s="55">
        <f t="shared" si="6"/>
        <v>45264.723404255317</v>
      </c>
      <c r="L27" s="58">
        <f t="shared" si="7"/>
        <v>51403.276595744683</v>
      </c>
      <c r="M27" s="59">
        <f t="shared" si="8"/>
        <v>1191.4893617021276</v>
      </c>
      <c r="N27" s="60">
        <f t="shared" si="9"/>
        <v>2.4651164019160995E-2</v>
      </c>
    </row>
    <row r="28" spans="1:16" s="36" customFormat="1" ht="15.75">
      <c r="A28" s="63"/>
      <c r="B28" s="63"/>
      <c r="C28" s="63"/>
      <c r="D28" s="52"/>
      <c r="E28" s="53">
        <f t="shared" si="0"/>
        <v>0</v>
      </c>
      <c r="F28" s="54">
        <f t="shared" si="1"/>
        <v>0</v>
      </c>
      <c r="G28" s="55">
        <f t="shared" si="2"/>
        <v>0</v>
      </c>
      <c r="H28" s="55">
        <f t="shared" si="3"/>
        <v>0</v>
      </c>
      <c r="I28" s="56">
        <f t="shared" si="4"/>
        <v>0</v>
      </c>
      <c r="J28" s="57">
        <f t="shared" si="5"/>
        <v>0</v>
      </c>
      <c r="K28" s="55">
        <f t="shared" si="6"/>
        <v>0</v>
      </c>
      <c r="L28" s="58">
        <f t="shared" si="7"/>
        <v>0</v>
      </c>
      <c r="M28" s="59">
        <f t="shared" si="8"/>
        <v>0</v>
      </c>
      <c r="N28" s="60" t="e">
        <f t="shared" si="9"/>
        <v>#DIV/0!</v>
      </c>
    </row>
  </sheetData>
  <mergeCells count="39"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4:D14"/>
    <mergeCell ref="E14:G14"/>
    <mergeCell ref="B15:D15"/>
    <mergeCell ref="E15:G15"/>
    <mergeCell ref="B11:D11"/>
    <mergeCell ref="E11:G11"/>
    <mergeCell ref="B12:D12"/>
    <mergeCell ref="E12:G12"/>
    <mergeCell ref="B13:D13"/>
    <mergeCell ref="E13:G13"/>
    <mergeCell ref="B4:D4"/>
    <mergeCell ref="E4:G4"/>
    <mergeCell ref="B1:D1"/>
    <mergeCell ref="E1:L1"/>
    <mergeCell ref="E2:H2"/>
    <mergeCell ref="I2:J2"/>
    <mergeCell ref="K2:L2"/>
    <mergeCell ref="E3:G3"/>
    <mergeCell ref="M21:M22"/>
    <mergeCell ref="N21:N22"/>
    <mergeCell ref="E20:F20"/>
    <mergeCell ref="G20:L20"/>
    <mergeCell ref="E21:E22"/>
    <mergeCell ref="F21:F22"/>
    <mergeCell ref="G21:H21"/>
    <mergeCell ref="I21:J21"/>
    <mergeCell ref="K21:L21"/>
  </mergeCells>
  <conditionalFormatting sqref="N23:N28">
    <cfRule type="cellIs" dxfId="0" priority="1" operator="greaterThan">
      <formula>0.15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Estimates</vt:lpstr>
      <vt:lpstr>Margin of Error Data</vt:lpstr>
      <vt:lpstr>Reliability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cp:lastPrinted>2016-09-15T17:19:50Z</cp:lastPrinted>
  <dcterms:created xsi:type="dcterms:W3CDTF">2013-12-11T21:06:04Z</dcterms:created>
  <dcterms:modified xsi:type="dcterms:W3CDTF">2017-05-02T20:01:40Z</dcterms:modified>
</cp:coreProperties>
</file>