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minstaff1\Community Action Network\Dashboards\2018 Dashboard Drilldowns\Demographics &amp; Equity\"/>
    </mc:Choice>
  </mc:AlternateContent>
  <bookViews>
    <workbookView xWindow="0" yWindow="0" windowWidth="7944" windowHeight="5076"/>
  </bookViews>
  <sheets>
    <sheet name="MFI" sheetId="1" r:id="rId1"/>
    <sheet name="Educational Attainment" sheetId="3" r:id="rId2"/>
  </sheets>
  <calcPr calcId="152511"/>
</workbook>
</file>

<file path=xl/calcChain.xml><?xml version="1.0" encoding="utf-8"?>
<calcChain xmlns="http://schemas.openxmlformats.org/spreadsheetml/2006/main">
  <c r="L66" i="3" l="1"/>
  <c r="L17" i="3"/>
  <c r="L12" i="3"/>
  <c r="L6" i="3"/>
  <c r="L13" i="3"/>
  <c r="J72" i="1" l="1"/>
  <c r="I72" i="1"/>
  <c r="H72" i="1"/>
  <c r="G72" i="1"/>
  <c r="G68" i="1"/>
  <c r="H68" i="1"/>
  <c r="I68" i="1"/>
  <c r="J68" i="1"/>
  <c r="G69" i="1"/>
  <c r="H69" i="1"/>
  <c r="I69" i="1"/>
  <c r="J69" i="1"/>
  <c r="G70" i="1"/>
  <c r="H70" i="1"/>
  <c r="I70" i="1"/>
  <c r="J70" i="1"/>
  <c r="J67" i="1"/>
  <c r="I67" i="1"/>
  <c r="H67" i="1"/>
  <c r="G67" i="1"/>
  <c r="G63" i="1"/>
  <c r="B63" i="1"/>
  <c r="C68" i="1" l="1"/>
  <c r="O20" i="1"/>
  <c r="O23" i="1"/>
  <c r="O21" i="1"/>
  <c r="O19" i="1"/>
  <c r="O18" i="1"/>
  <c r="G43" i="3" l="1"/>
  <c r="G36" i="3"/>
  <c r="H43" i="3"/>
  <c r="E44" i="3"/>
  <c r="E45" i="3"/>
  <c r="E46" i="3"/>
  <c r="E43" i="3"/>
  <c r="E36" i="3"/>
  <c r="O13" i="3"/>
  <c r="O12" i="3"/>
  <c r="O11" i="3"/>
  <c r="O10" i="3"/>
  <c r="O7" i="3"/>
  <c r="O6" i="3"/>
  <c r="O5" i="3"/>
  <c r="O4" i="3"/>
  <c r="O53" i="3"/>
  <c r="M13" i="3"/>
  <c r="M12" i="3"/>
  <c r="M11" i="3"/>
  <c r="M10" i="3"/>
  <c r="L11" i="3"/>
  <c r="L10" i="3"/>
  <c r="N13" i="3"/>
  <c r="N12" i="3"/>
  <c r="N11" i="3"/>
  <c r="N10" i="3"/>
  <c r="N59" i="3"/>
  <c r="N7" i="3"/>
  <c r="N6" i="3"/>
  <c r="N5" i="3"/>
  <c r="N4" i="3"/>
  <c r="N3" i="3"/>
  <c r="O3" i="3"/>
  <c r="O52" i="3"/>
  <c r="D36" i="3"/>
  <c r="D43" i="3"/>
  <c r="C46" i="3"/>
  <c r="C45" i="3"/>
  <c r="C44" i="3"/>
  <c r="C43" i="3"/>
  <c r="C32" i="3"/>
  <c r="C31" i="3"/>
  <c r="C30" i="3"/>
  <c r="C29" i="3"/>
  <c r="B44" i="3"/>
  <c r="B45" i="3"/>
  <c r="B46" i="3"/>
  <c r="B43" i="3"/>
  <c r="F39" i="3"/>
  <c r="F38" i="3"/>
  <c r="F37" i="3"/>
  <c r="F36" i="3"/>
  <c r="E39" i="3"/>
  <c r="E38" i="3"/>
  <c r="E37" i="3"/>
  <c r="C39" i="3"/>
  <c r="C38" i="3"/>
  <c r="C37" i="3"/>
  <c r="C36" i="3"/>
  <c r="B39" i="3"/>
  <c r="B38" i="3"/>
  <c r="B37" i="3"/>
  <c r="B36" i="3"/>
  <c r="F32" i="3"/>
  <c r="F31" i="3"/>
  <c r="F30" i="3"/>
  <c r="F29" i="3"/>
  <c r="F25" i="3"/>
  <c r="F24" i="3"/>
  <c r="F23" i="3"/>
  <c r="F88" i="3"/>
  <c r="F87" i="3"/>
  <c r="F86" i="3"/>
  <c r="F85" i="3"/>
  <c r="F81" i="3"/>
  <c r="F80" i="3"/>
  <c r="F79" i="3"/>
  <c r="F78" i="3"/>
  <c r="F74" i="3"/>
  <c r="F73" i="3"/>
  <c r="F72" i="3"/>
  <c r="F22" i="3" l="1"/>
  <c r="E32" i="3"/>
  <c r="B32" i="3"/>
  <c r="E31" i="3"/>
  <c r="B31" i="3"/>
  <c r="E30" i="3"/>
  <c r="B30" i="3"/>
  <c r="E29" i="3"/>
  <c r="B29" i="3"/>
  <c r="E25" i="3"/>
  <c r="C25" i="3"/>
  <c r="B25" i="3"/>
  <c r="E24" i="3"/>
  <c r="C24" i="3"/>
  <c r="B24" i="3"/>
  <c r="E23" i="3"/>
  <c r="C23" i="3"/>
  <c r="B23" i="3"/>
  <c r="E22" i="3"/>
  <c r="C22" i="3"/>
  <c r="B22" i="3"/>
  <c r="M7" i="3"/>
  <c r="L7" i="3"/>
  <c r="M6" i="3"/>
  <c r="M5" i="3"/>
  <c r="L5" i="3"/>
  <c r="M4" i="3"/>
  <c r="L4" i="3"/>
  <c r="M3" i="3"/>
  <c r="L3" i="3"/>
  <c r="D25" i="3" l="1"/>
  <c r="D32" i="3"/>
  <c r="D39" i="3"/>
  <c r="G39" i="3" s="1"/>
  <c r="J39" i="3" s="1"/>
  <c r="D46" i="3"/>
  <c r="G46" i="3" s="1"/>
  <c r="D22" i="3"/>
  <c r="D23" i="3"/>
  <c r="G23" i="3" s="1"/>
  <c r="D30" i="3"/>
  <c r="G30" i="3" s="1"/>
  <c r="J30" i="3" s="1"/>
  <c r="D37" i="3"/>
  <c r="G37" i="3" s="1"/>
  <c r="J37" i="3" s="1"/>
  <c r="D44" i="3"/>
  <c r="G44" i="3" s="1"/>
  <c r="J44" i="3" s="1"/>
  <c r="D29" i="3"/>
  <c r="G29" i="3" s="1"/>
  <c r="J29" i="3" s="1"/>
  <c r="J36" i="3"/>
  <c r="J43" i="3"/>
  <c r="D24" i="3"/>
  <c r="G24" i="3" s="1"/>
  <c r="D31" i="3"/>
  <c r="G31" i="3" s="1"/>
  <c r="J31" i="3" s="1"/>
  <c r="D38" i="3"/>
  <c r="G38" i="3" s="1"/>
  <c r="D45" i="3"/>
  <c r="G25" i="3"/>
  <c r="J25" i="3" s="1"/>
  <c r="G22" i="3"/>
  <c r="J22" i="3" s="1"/>
  <c r="L18" i="1"/>
  <c r="L21" i="1"/>
  <c r="L20" i="1"/>
  <c r="L19" i="1"/>
  <c r="I25" i="3" l="1"/>
  <c r="I39" i="3"/>
  <c r="J46" i="3"/>
  <c r="I46" i="3"/>
  <c r="J23" i="3"/>
  <c r="I23" i="3"/>
  <c r="H25" i="3"/>
  <c r="I43" i="3"/>
  <c r="G32" i="3"/>
  <c r="J38" i="3"/>
  <c r="I38" i="3"/>
  <c r="H38" i="3"/>
  <c r="J24" i="3"/>
  <c r="I24" i="3"/>
  <c r="H24" i="3"/>
  <c r="G45" i="3"/>
  <c r="I31" i="3"/>
  <c r="H46" i="3"/>
  <c r="I29" i="3"/>
  <c r="H31" i="3"/>
  <c r="H39" i="3"/>
  <c r="I37" i="3"/>
  <c r="H29" i="3"/>
  <c r="H37" i="3"/>
  <c r="H23" i="3"/>
  <c r="H36" i="3"/>
  <c r="H44" i="3"/>
  <c r="H30" i="3"/>
  <c r="H22" i="3"/>
  <c r="I36" i="3"/>
  <c r="I44" i="3"/>
  <c r="I30" i="3"/>
  <c r="I22" i="3"/>
  <c r="L23" i="1"/>
  <c r="K23" i="1"/>
  <c r="K21" i="1"/>
  <c r="K20" i="1"/>
  <c r="K19" i="1"/>
  <c r="K18" i="1"/>
  <c r="M14" i="1"/>
  <c r="L14" i="1"/>
  <c r="J32" i="3" l="1"/>
  <c r="H32" i="3"/>
  <c r="I32" i="3"/>
  <c r="J45" i="3"/>
  <c r="H45" i="3"/>
  <c r="I45" i="3"/>
  <c r="E95" i="3"/>
  <c r="C95" i="3"/>
  <c r="B95" i="3"/>
  <c r="E94" i="3"/>
  <c r="C94" i="3"/>
  <c r="B94" i="3"/>
  <c r="E93" i="3"/>
  <c r="C93" i="3"/>
  <c r="B93" i="3"/>
  <c r="E92" i="3"/>
  <c r="C92" i="3"/>
  <c r="B92" i="3"/>
  <c r="D92" i="3" s="1"/>
  <c r="E88" i="3"/>
  <c r="C88" i="3"/>
  <c r="B88" i="3"/>
  <c r="E87" i="3"/>
  <c r="C87" i="3"/>
  <c r="B87" i="3"/>
  <c r="E86" i="3"/>
  <c r="C86" i="3"/>
  <c r="B86" i="3"/>
  <c r="E85" i="3"/>
  <c r="C85" i="3"/>
  <c r="B85" i="3"/>
  <c r="D85" i="3" s="1"/>
  <c r="E81" i="3"/>
  <c r="C81" i="3"/>
  <c r="B81" i="3"/>
  <c r="E80" i="3"/>
  <c r="C80" i="3"/>
  <c r="B80" i="3"/>
  <c r="E79" i="3"/>
  <c r="C79" i="3"/>
  <c r="B79" i="3"/>
  <c r="E78" i="3"/>
  <c r="C78" i="3"/>
  <c r="B78" i="3"/>
  <c r="D78" i="3" s="1"/>
  <c r="E74" i="3"/>
  <c r="C74" i="3"/>
  <c r="B74" i="3"/>
  <c r="E73" i="3"/>
  <c r="C73" i="3"/>
  <c r="B73" i="3"/>
  <c r="E72" i="3"/>
  <c r="C72" i="3"/>
  <c r="B72" i="3"/>
  <c r="F71" i="3"/>
  <c r="E71" i="3"/>
  <c r="C71" i="3"/>
  <c r="B71" i="3"/>
  <c r="O56" i="3"/>
  <c r="N56" i="3"/>
  <c r="M56" i="3"/>
  <c r="L56" i="3"/>
  <c r="O55" i="3"/>
  <c r="N55" i="3"/>
  <c r="M55" i="3"/>
  <c r="L55" i="3"/>
  <c r="O54" i="3"/>
  <c r="N54" i="3"/>
  <c r="M54" i="3"/>
  <c r="L54" i="3"/>
  <c r="N53" i="3"/>
  <c r="M53" i="3"/>
  <c r="L53" i="3"/>
  <c r="N52" i="3"/>
  <c r="M52" i="3"/>
  <c r="L52" i="3"/>
  <c r="D81" i="3" l="1"/>
  <c r="D88" i="3"/>
  <c r="G88" i="3" s="1"/>
  <c r="J88" i="3" s="1"/>
  <c r="D95" i="3"/>
  <c r="G95" i="3" s="1"/>
  <c r="J95" i="3" s="1"/>
  <c r="D74" i="3"/>
  <c r="M61" i="3"/>
  <c r="O17" i="3"/>
  <c r="N60" i="3"/>
  <c r="N61" i="3"/>
  <c r="N62" i="3"/>
  <c r="O66" i="3" s="1"/>
  <c r="M59" i="3"/>
  <c r="M62" i="3"/>
  <c r="N17" i="3"/>
  <c r="O59" i="3"/>
  <c r="O60" i="3"/>
  <c r="O61" i="3"/>
  <c r="O62" i="3"/>
  <c r="N66" i="3" s="1"/>
  <c r="D73" i="3"/>
  <c r="G73" i="3" s="1"/>
  <c r="D80" i="3"/>
  <c r="G80" i="3" s="1"/>
  <c r="D87" i="3"/>
  <c r="G87" i="3" s="1"/>
  <c r="G92" i="3"/>
  <c r="H92" i="3" s="1"/>
  <c r="D94" i="3"/>
  <c r="M60" i="3"/>
  <c r="M17" i="3"/>
  <c r="L59" i="3"/>
  <c r="L60" i="3"/>
  <c r="L61" i="3"/>
  <c r="L62" i="3"/>
  <c r="M66" i="3" s="1"/>
  <c r="D71" i="3"/>
  <c r="D72" i="3"/>
  <c r="D79" i="3"/>
  <c r="G79" i="3" s="1"/>
  <c r="D86" i="3"/>
  <c r="G86" i="3" s="1"/>
  <c r="D93" i="3"/>
  <c r="G78" i="3"/>
  <c r="J78" i="3" s="1"/>
  <c r="G85" i="3"/>
  <c r="J85" i="3" s="1"/>
  <c r="G74" i="3"/>
  <c r="J74" i="3" s="1"/>
  <c r="G81" i="3"/>
  <c r="J81" i="3" s="1"/>
  <c r="H78" i="3" l="1"/>
  <c r="M14" i="3"/>
  <c r="N63" i="3"/>
  <c r="N14" i="3"/>
  <c r="J92" i="3"/>
  <c r="M63" i="3"/>
  <c r="O63" i="3"/>
  <c r="J86" i="3"/>
  <c r="H86" i="3"/>
  <c r="I86" i="3"/>
  <c r="J79" i="3"/>
  <c r="H79" i="3"/>
  <c r="I79" i="3"/>
  <c r="J73" i="3"/>
  <c r="H73" i="3"/>
  <c r="J80" i="3"/>
  <c r="I80" i="3"/>
  <c r="H80" i="3"/>
  <c r="J87" i="3"/>
  <c r="I87" i="3"/>
  <c r="H87" i="3"/>
  <c r="G72" i="3"/>
  <c r="G93" i="3"/>
  <c r="J93" i="3" s="1"/>
  <c r="G71" i="3"/>
  <c r="I71" i="3" s="1"/>
  <c r="G94" i="3"/>
  <c r="H94" i="3" s="1"/>
  <c r="I73" i="3"/>
  <c r="L63" i="3"/>
  <c r="L14" i="3"/>
  <c r="H81" i="3"/>
  <c r="O14" i="3"/>
  <c r="I81" i="3"/>
  <c r="I92" i="3"/>
  <c r="I78" i="3"/>
  <c r="H88" i="3"/>
  <c r="H74" i="3"/>
  <c r="H85" i="3"/>
  <c r="H95" i="3"/>
  <c r="I88" i="3"/>
  <c r="I74" i="3"/>
  <c r="I85" i="3"/>
  <c r="I95" i="3"/>
  <c r="J72" i="3" l="1"/>
  <c r="I72" i="3"/>
  <c r="H72" i="3"/>
  <c r="J94" i="3"/>
  <c r="I94" i="3"/>
  <c r="H93" i="3"/>
  <c r="J71" i="3"/>
  <c r="H71" i="3"/>
  <c r="I93" i="3"/>
  <c r="K14" i="1"/>
  <c r="O61" i="1"/>
  <c r="N61" i="1"/>
  <c r="O59" i="1"/>
  <c r="N59" i="1"/>
  <c r="O58" i="1"/>
  <c r="N58" i="1"/>
  <c r="O57" i="1"/>
  <c r="N57" i="1"/>
  <c r="O56" i="1"/>
  <c r="N56" i="1"/>
  <c r="J14" i="1"/>
  <c r="J20" i="1"/>
  <c r="P19" i="1"/>
  <c r="P23" i="1"/>
  <c r="B68" i="1"/>
  <c r="B69" i="1"/>
  <c r="C69" i="1"/>
  <c r="B70" i="1"/>
  <c r="C70" i="1"/>
  <c r="B72" i="1"/>
  <c r="C72" i="1"/>
  <c r="C67" i="1"/>
  <c r="B67" i="1"/>
  <c r="J61" i="1"/>
  <c r="I61" i="1"/>
  <c r="E61" i="1"/>
  <c r="E72" i="1"/>
  <c r="D61" i="1"/>
  <c r="D72" i="1"/>
  <c r="J59" i="1"/>
  <c r="I59" i="1"/>
  <c r="E59" i="1"/>
  <c r="E70" i="1"/>
  <c r="D59" i="1"/>
  <c r="D70" i="1"/>
  <c r="J58" i="1"/>
  <c r="I58" i="1"/>
  <c r="E58" i="1"/>
  <c r="E69" i="1"/>
  <c r="D58" i="1"/>
  <c r="D69" i="1"/>
  <c r="J57" i="1"/>
  <c r="I57" i="1"/>
  <c r="E57" i="1"/>
  <c r="E68" i="1"/>
  <c r="D57" i="1"/>
  <c r="D68" i="1"/>
  <c r="J56" i="1"/>
  <c r="I56" i="1"/>
  <c r="E56" i="1"/>
  <c r="E67" i="1"/>
  <c r="D56" i="1"/>
  <c r="D67" i="1"/>
  <c r="J18" i="1"/>
  <c r="J23" i="1"/>
  <c r="C14" i="1"/>
  <c r="C20" i="1"/>
  <c r="D14" i="1"/>
  <c r="E14" i="1"/>
  <c r="E18" i="1"/>
  <c r="E23" i="1"/>
  <c r="F14" i="1"/>
  <c r="F23" i="1"/>
  <c r="G14" i="1"/>
  <c r="H14" i="1"/>
  <c r="H23" i="1"/>
  <c r="I14" i="1"/>
  <c r="I21" i="1"/>
  <c r="J19" i="1"/>
  <c r="B14" i="1"/>
  <c r="B23" i="1"/>
  <c r="B19" i="1"/>
  <c r="D23" i="1"/>
  <c r="C23" i="1"/>
  <c r="G23" i="1"/>
  <c r="G21" i="1"/>
  <c r="H21" i="1"/>
  <c r="G20" i="1"/>
  <c r="H20" i="1"/>
  <c r="G19" i="1"/>
  <c r="H19" i="1"/>
  <c r="G18" i="1"/>
  <c r="H18" i="1"/>
  <c r="B18" i="1"/>
  <c r="F18" i="1"/>
  <c r="B21" i="1"/>
  <c r="E19" i="1"/>
  <c r="E20" i="1"/>
  <c r="E21" i="1"/>
  <c r="D18" i="1"/>
  <c r="P18" i="1"/>
  <c r="D19" i="1"/>
  <c r="D20" i="1"/>
  <c r="D21" i="1"/>
  <c r="C19" i="1"/>
  <c r="P20" i="1"/>
  <c r="C18" i="1"/>
  <c r="I20" i="1"/>
  <c r="I23" i="1"/>
  <c r="C21" i="1"/>
  <c r="F19" i="1"/>
  <c r="I19" i="1"/>
  <c r="F20" i="1"/>
  <c r="F21" i="1"/>
  <c r="I18" i="1"/>
  <c r="B20" i="1"/>
  <c r="J21" i="1"/>
  <c r="P21" i="1"/>
</calcChain>
</file>

<file path=xl/sharedStrings.xml><?xml version="1.0" encoding="utf-8"?>
<sst xmlns="http://schemas.openxmlformats.org/spreadsheetml/2006/main" count="293" uniqueCount="63">
  <si>
    <t>Asian</t>
  </si>
  <si>
    <t>Black</t>
  </si>
  <si>
    <t>Hispanic</t>
  </si>
  <si>
    <t>White</t>
  </si>
  <si>
    <t>Overall</t>
  </si>
  <si>
    <r>
      <t xml:space="preserve">Source: </t>
    </r>
    <r>
      <rPr>
        <sz val="11"/>
        <color theme="1"/>
        <rFont val="Calibri"/>
        <family val="2"/>
        <scheme val="minor"/>
      </rPr>
      <t>U.S. Census Bureau, American Community Survey 1-Year Estimates</t>
    </r>
  </si>
  <si>
    <t>Overall: Table B19113 Median Family Income in the Past 12 Months</t>
  </si>
  <si>
    <t>Asian:</t>
  </si>
  <si>
    <t>Table B19113D Median Family Income in the Past 12 Months (Asian Alone Householder)</t>
  </si>
  <si>
    <t xml:space="preserve">Black: </t>
  </si>
  <si>
    <t>Table B19113B Median Family Income in the Past 12 Months (Black or African-American Householder)</t>
  </si>
  <si>
    <t>Hispanic:</t>
  </si>
  <si>
    <t>Table B19113I Median Family Income in the Past 12 Months (Hispanic or Latino Householder)</t>
  </si>
  <si>
    <t>White:</t>
  </si>
  <si>
    <t>Table B19113H Median Family Income in the Past 12 Months (White Alone, Not Hispanic or Latino Householder)</t>
  </si>
  <si>
    <t>Travis County, Median Family Income</t>
  </si>
  <si>
    <t>CPI (Annual)</t>
  </si>
  <si>
    <t>MFI Adjusted for Inflation</t>
  </si>
  <si>
    <t>change since 2007</t>
  </si>
  <si>
    <t>CPI from Bureau of Labor Statistics, All Urban Consumers, U.S. City Average, All items, Annual CPI</t>
  </si>
  <si>
    <r>
      <rPr>
        <b/>
        <sz val="11"/>
        <color indexed="8"/>
        <rFont val="Calibri"/>
        <family val="2"/>
      </rPr>
      <t>Definition:</t>
    </r>
    <r>
      <rPr>
        <sz val="11"/>
        <color theme="1"/>
        <rFont val="Calibri"/>
        <family val="2"/>
        <scheme val="minor"/>
      </rPr>
      <t xml:space="preserve"> Median income of families in Travis County. Includes income earned by all family members 15 years old and over. As defined by the Census Bureau, a family consists of a householder and one or more other people living in the same household who are related to the householder by birth, marriage, or adoption.</t>
    </r>
  </si>
  <si>
    <r>
      <rPr>
        <b/>
        <sz val="11"/>
        <color indexed="8"/>
        <rFont val="Calibri"/>
        <family val="2"/>
      </rPr>
      <t>From American Community Survey 2012 Subject Definitions:</t>
    </r>
    <r>
      <rPr>
        <sz val="11"/>
        <color theme="1"/>
        <rFont val="Calibri"/>
        <family val="2"/>
        <scheme val="minor"/>
      </rPr>
      <t xml:space="preserve"> “Total income” is the sum of the amounts reported separately for wage or salary income; net self-employment income; interest, dividends, or net rental or royalty income or income from estates and trusts; Social Security or Railroad Retirement income; Supplemental Security Income (SSI); public assistance or welfare payments; retirement, survivor, or disability pensions; and all other income.
Receipts from the following sources are not included as income: capital gains, money received from the sale of property (unless the recipient was engaged in the business of selling such property); the value of income “in kind” from food stamps, public housing subsidies, medical care, employer contributions for individuals, etc.; withdrawal of bank deposits; money borrowed; tax refunds; exchange of money between relatives living in the same household; gifts and lump-sum inheritances, insurance payments, and other types of lump-sum receipts.</t>
    </r>
  </si>
  <si>
    <t>MOE</t>
  </si>
  <si>
    <t>Lower</t>
  </si>
  <si>
    <t>Upper</t>
  </si>
  <si>
    <t>Unadjusted for Inflation</t>
  </si>
  <si>
    <t>Conversion Factor</t>
  </si>
  <si>
    <t>Adjusted for Inflation</t>
  </si>
  <si>
    <t>Note: Only the difference for White Families is statistically significant at a 90% level</t>
  </si>
  <si>
    <t>Median Family Income by Race in Travis County, 2015</t>
  </si>
  <si>
    <t/>
  </si>
  <si>
    <t xml:space="preserve">African American or Black </t>
  </si>
  <si>
    <t xml:space="preserve">Asian </t>
  </si>
  <si>
    <t>White Alone, Not Hispanic or Latino</t>
  </si>
  <si>
    <t xml:space="preserve">Hispanic or Latino </t>
  </si>
  <si>
    <t xml:space="preserve">Black </t>
  </si>
  <si>
    <t>Hispanic or Latino</t>
  </si>
  <si>
    <t>Estimate</t>
  </si>
  <si>
    <t>Margin of Error</t>
  </si>
  <si>
    <t xml:space="preserve">Total </t>
  </si>
  <si>
    <t>Total:</t>
  </si>
  <si>
    <t>*****</t>
  </si>
  <si>
    <t xml:space="preserve">    Less than high school diploma</t>
  </si>
  <si>
    <t xml:space="preserve">  Male:</t>
  </si>
  <si>
    <t xml:space="preserve">    High school graduate (includes equivalency)</t>
  </si>
  <si>
    <t xml:space="preserve">    Some college or associate's degree</t>
  </si>
  <si>
    <t xml:space="preserve">    Bachelor's degree or higher</t>
  </si>
  <si>
    <t xml:space="preserve">  Female:</t>
  </si>
  <si>
    <t xml:space="preserve">Hispanic </t>
  </si>
  <si>
    <t>C15002: SEX BY EDUCATIONAL ATTAINMENT FOR THE POPULATION 25 YEARS AND OVER Population 25 years and over</t>
  </si>
  <si>
    <t>1 Year Data, 2015</t>
  </si>
  <si>
    <t>Race / Ethnicity</t>
  </si>
  <si>
    <t>Numerator (EDU)</t>
  </si>
  <si>
    <t>Denominator (Total)</t>
  </si>
  <si>
    <t>% of Pop</t>
  </si>
  <si>
    <t>MOE (EDU)</t>
  </si>
  <si>
    <t>MOE (Tota)</t>
  </si>
  <si>
    <t>MOE (%)</t>
  </si>
  <si>
    <t xml:space="preserve">Upper </t>
  </si>
  <si>
    <t>CoV</t>
  </si>
  <si>
    <t>****</t>
  </si>
  <si>
    <t>https://www.bls.gov/regions/midwest/data/consumerpriceindexhistorical_us_table.pdf</t>
  </si>
  <si>
    <t>2016 Conversion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</si>
</sst>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.000_);_(* \(#,##0.000\);_(* &quot;-&quot;??_);_(@_)"/>
    <numFmt numFmtId="167" formatCode="_(* #,##0.0000000_);_(* \(#,##0.0000000\);_(* &quot;-&quot;??_);_(@_)"/>
    <numFmt numFmtId="168" formatCode="_(* #,##0_);_(* \(#,##0\);_(* &quot;-&quot;??_);_(@_)"/>
    <numFmt numFmtId="169" formatCode="0.0%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Tw Cen MT"/>
      <family val="2"/>
    </font>
    <font>
      <sz val="11"/>
      <color theme="1"/>
      <name val="Tw Cen MT"/>
      <family val="2"/>
    </font>
    <font>
      <sz val="10"/>
      <name val="Arial"/>
      <family val="2"/>
    </font>
    <font>
      <sz val="10"/>
      <color indexed="8"/>
      <name val="SansSerif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</cellStyleXfs>
  <cellXfs count="44">
    <xf numFmtId="0" fontId="0" fillId="0" borderId="0" xfId="0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9" fontId="2" fillId="0" borderId="0" xfId="3" applyFont="1"/>
    <xf numFmtId="0" fontId="4" fillId="0" borderId="0" xfId="0" applyFont="1"/>
    <xf numFmtId="9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3" fillId="0" borderId="0" xfId="0" applyFont="1"/>
    <xf numFmtId="165" fontId="2" fillId="0" borderId="0" xfId="2" applyNumberFormat="1" applyFont="1"/>
    <xf numFmtId="0" fontId="0" fillId="0" borderId="0" xfId="0" applyFont="1"/>
    <xf numFmtId="44" fontId="0" fillId="0" borderId="0" xfId="0" applyNumberFormat="1"/>
    <xf numFmtId="43" fontId="2" fillId="0" borderId="0" xfId="1" applyFont="1"/>
    <xf numFmtId="167" fontId="2" fillId="0" borderId="0" xfId="1" applyNumberFormat="1" applyFont="1"/>
    <xf numFmtId="166" fontId="2" fillId="0" borderId="0" xfId="1" applyNumberFormat="1" applyFont="1"/>
    <xf numFmtId="0" fontId="5" fillId="0" borderId="0" xfId="0" applyFont="1"/>
    <xf numFmtId="165" fontId="6" fillId="0" borderId="0" xfId="0" applyNumberFormat="1" applyFont="1"/>
    <xf numFmtId="0" fontId="8" fillId="2" borderId="1" xfId="4" applyFont="1" applyFill="1" applyBorder="1" applyAlignment="1">
      <alignment horizontal="center" vertical="center" wrapText="1"/>
    </xf>
    <xf numFmtId="0" fontId="0" fillId="0" borderId="3" xfId="0" applyBorder="1"/>
    <xf numFmtId="0" fontId="8" fillId="2" borderId="3" xfId="4" applyFont="1" applyFill="1" applyBorder="1" applyAlignment="1">
      <alignment horizontal="left" vertical="top" wrapText="1"/>
    </xf>
    <xf numFmtId="0" fontId="8" fillId="2" borderId="4" xfId="4" applyFont="1" applyFill="1" applyBorder="1" applyAlignment="1">
      <alignment horizontal="left" vertical="top" wrapText="1"/>
    </xf>
    <xf numFmtId="0" fontId="8" fillId="2" borderId="2" xfId="4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3" fontId="8" fillId="2" borderId="2" xfId="0" applyNumberFormat="1" applyFont="1" applyFill="1" applyBorder="1" applyAlignment="1">
      <alignment vertical="top" wrapText="1"/>
    </xf>
    <xf numFmtId="3" fontId="8" fillId="2" borderId="2" xfId="0" applyNumberFormat="1" applyFont="1" applyFill="1" applyBorder="1" applyAlignment="1">
      <alignment horizontal="left" vertical="top" wrapText="1"/>
    </xf>
    <xf numFmtId="3" fontId="0" fillId="0" borderId="3" xfId="0" applyNumberFormat="1" applyBorder="1"/>
    <xf numFmtId="9" fontId="0" fillId="0" borderId="3" xfId="3" applyFont="1" applyBorder="1"/>
    <xf numFmtId="9" fontId="0" fillId="0" borderId="3" xfId="3" applyNumberFormat="1" applyFont="1" applyBorder="1"/>
    <xf numFmtId="9" fontId="0" fillId="0" borderId="0" xfId="3" applyFont="1"/>
    <xf numFmtId="168" fontId="0" fillId="0" borderId="3" xfId="1" applyNumberFormat="1" applyFont="1" applyBorder="1"/>
    <xf numFmtId="169" fontId="0" fillId="0" borderId="3" xfId="3" applyNumberFormat="1" applyFont="1" applyBorder="1"/>
    <xf numFmtId="169" fontId="0" fillId="0" borderId="3" xfId="0" applyNumberFormat="1" applyBorder="1"/>
    <xf numFmtId="0" fontId="8" fillId="2" borderId="2" xfId="4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0" fillId="0" borderId="3" xfId="0" applyNumberFormat="1" applyBorder="1"/>
    <xf numFmtId="167" fontId="0" fillId="0" borderId="0" xfId="0" applyNumberFormat="1"/>
    <xf numFmtId="0" fontId="0" fillId="3" borderId="0" xfId="0" applyFill="1"/>
    <xf numFmtId="0" fontId="8" fillId="3" borderId="3" xfId="4" applyFont="1" applyFill="1" applyBorder="1" applyAlignment="1">
      <alignment horizontal="left" vertical="top" wrapText="1"/>
    </xf>
    <xf numFmtId="9" fontId="0" fillId="3" borderId="0" xfId="3" applyFont="1" applyFill="1"/>
    <xf numFmtId="0" fontId="0" fillId="0" borderId="0" xfId="0" applyAlignment="1">
      <alignment horizontal="left" vertical="top" wrapText="1"/>
    </xf>
    <xf numFmtId="0" fontId="8" fillId="2" borderId="2" xfId="4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colors>
    <mruColors>
      <color rgb="FFFFFFCC"/>
      <color rgb="FFF8A8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orbel"/>
                <a:ea typeface="Corbel"/>
                <a:cs typeface="Corbel"/>
              </a:defRPr>
            </a:pPr>
            <a:r>
              <a:rPr lang="en-US"/>
              <a:t>Median Family Income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Corbel"/>
                <a:ea typeface="Corbel"/>
                <a:cs typeface="Corbel"/>
              </a:defRPr>
            </a:pPr>
            <a:r>
              <a:rPr lang="en-US" b="0"/>
              <a:t>(adjusted for inflation)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MFI!$A$18</c:f>
              <c:strCache>
                <c:ptCount val="1"/>
                <c:pt idx="0">
                  <c:v>Asian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MFI!$D$17:$L$17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MFI!$D$18:$L$18</c:f>
              <c:numCache>
                <c:formatCode>_("$"* #,##0_);_("$"* \(#,##0\);_("$"* "-"??_);_(@_)</c:formatCode>
                <c:ptCount val="9"/>
                <c:pt idx="0">
                  <c:v>96925.535955088679</c:v>
                </c:pt>
                <c:pt idx="1">
                  <c:v>89316.611640339426</c:v>
                </c:pt>
                <c:pt idx="2">
                  <c:v>86939.326106918612</c:v>
                </c:pt>
                <c:pt idx="3">
                  <c:v>87389.856734049958</c:v>
                </c:pt>
                <c:pt idx="4">
                  <c:v>79196.825570487999</c:v>
                </c:pt>
                <c:pt idx="5">
                  <c:v>99256.886364626262</c:v>
                </c:pt>
                <c:pt idx="6">
                  <c:v>97777.820421794575</c:v>
                </c:pt>
                <c:pt idx="7">
                  <c:v>98898.250696978925</c:v>
                </c:pt>
                <c:pt idx="8">
                  <c:v>107129.61755907805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MFI!$A$19</c:f>
              <c:strCache>
                <c:ptCount val="1"/>
                <c:pt idx="0">
                  <c:v>Black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MFI!$D$17:$L$17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MFI!$D$19:$L$19</c:f>
              <c:numCache>
                <c:formatCode>_("$"* #,##0_);_("$"* \(#,##0\);_("$"* "-"??_);_(@_)</c:formatCode>
                <c:ptCount val="9"/>
                <c:pt idx="0">
                  <c:v>46823.523333429781</c:v>
                </c:pt>
                <c:pt idx="1">
                  <c:v>47587.26918342986</c:v>
                </c:pt>
                <c:pt idx="2">
                  <c:v>45007.782774066938</c:v>
                </c:pt>
                <c:pt idx="3">
                  <c:v>47563.371780643502</c:v>
                </c:pt>
                <c:pt idx="4">
                  <c:v>44354.613455203413</c:v>
                </c:pt>
                <c:pt idx="5">
                  <c:v>42557.364090525014</c:v>
                </c:pt>
                <c:pt idx="6">
                  <c:v>51141.366003167961</c:v>
                </c:pt>
                <c:pt idx="7">
                  <c:v>57040.625595600162</c:v>
                </c:pt>
                <c:pt idx="8">
                  <c:v>49313.344160967361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MFI!$A$20</c:f>
              <c:strCache>
                <c:ptCount val="1"/>
                <c:pt idx="0">
                  <c:v>Hispanic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MFI!$D$17:$L$17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MFI!$D$20:$L$20</c:f>
              <c:numCache>
                <c:formatCode>_("$"* #,##0_);_("$"* \(#,##0\);_("$"* "-"??_);_(@_)</c:formatCode>
                <c:ptCount val="9"/>
                <c:pt idx="0">
                  <c:v>48241.430626694055</c:v>
                </c:pt>
                <c:pt idx="1">
                  <c:v>49198.36133263354</c:v>
                </c:pt>
                <c:pt idx="2">
                  <c:v>40454.774663577839</c:v>
                </c:pt>
                <c:pt idx="3">
                  <c:v>38853.231169974679</c:v>
                </c:pt>
                <c:pt idx="4">
                  <c:v>38719.66781660806</c:v>
                </c:pt>
                <c:pt idx="5">
                  <c:v>38297.873485369826</c:v>
                </c:pt>
                <c:pt idx="6">
                  <c:v>44447.512493722017</c:v>
                </c:pt>
                <c:pt idx="7">
                  <c:v>44496.753970667749</c:v>
                </c:pt>
                <c:pt idx="8">
                  <c:v>47377.224034562925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MFI!$A$21</c:f>
              <c:strCache>
                <c:ptCount val="1"/>
                <c:pt idx="0">
                  <c:v>White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MFI!$D$17:$L$17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MFI!$D$21:$L$21</c:f>
              <c:numCache>
                <c:formatCode>_("$"* #,##0_);_("$"* \(#,##0\);_("$"* "-"??_);_(@_)</c:formatCode>
                <c:ptCount val="9"/>
                <c:pt idx="0">
                  <c:v>108067.68066768911</c:v>
                </c:pt>
                <c:pt idx="1">
                  <c:v>105617.96444081131</c:v>
                </c:pt>
                <c:pt idx="2">
                  <c:v>100794.89097451721</c:v>
                </c:pt>
                <c:pt idx="3">
                  <c:v>95929.063639615502</c:v>
                </c:pt>
                <c:pt idx="4">
                  <c:v>99250.023953160635</c:v>
                </c:pt>
                <c:pt idx="5">
                  <c:v>100301.97338780631</c:v>
                </c:pt>
                <c:pt idx="6">
                  <c:v>102418.9057379688</c:v>
                </c:pt>
                <c:pt idx="7">
                  <c:v>103206.35825560962</c:v>
                </c:pt>
                <c:pt idx="8">
                  <c:v>113410.86920347487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MFI!$A$23</c:f>
              <c:strCache>
                <c:ptCount val="1"/>
                <c:pt idx="0">
                  <c:v>Overall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MFI!$D$17:$L$17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MFI!$D$23:$L$23</c:f>
              <c:numCache>
                <c:formatCode>_("$"* #,##0_);_("$"* \(#,##0\);_("$"* "-"??_);_(@_)</c:formatCode>
                <c:ptCount val="9"/>
                <c:pt idx="0">
                  <c:v>77899.512100780339</c:v>
                </c:pt>
                <c:pt idx="1">
                  <c:v>77369.211028178892</c:v>
                </c:pt>
                <c:pt idx="2">
                  <c:v>72785.149927518331</c:v>
                </c:pt>
                <c:pt idx="3">
                  <c:v>70943.897631800995</c:v>
                </c:pt>
                <c:pt idx="4">
                  <c:v>72437.169223656194</c:v>
                </c:pt>
                <c:pt idx="5">
                  <c:v>73294.083695566966</c:v>
                </c:pt>
                <c:pt idx="6">
                  <c:v>76288.792592624392</c:v>
                </c:pt>
                <c:pt idx="7">
                  <c:v>78313.846466105708</c:v>
                </c:pt>
                <c:pt idx="8">
                  <c:v>80519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687304"/>
        <c:axId val="144687696"/>
      </c:lineChart>
      <c:catAx>
        <c:axId val="144687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rbel"/>
                <a:ea typeface="Corbel"/>
                <a:cs typeface="Corbel"/>
              </a:defRPr>
            </a:pPr>
            <a:endParaRPr lang="en-US"/>
          </a:p>
        </c:txPr>
        <c:crossAx val="144687696"/>
        <c:crosses val="autoZero"/>
        <c:auto val="1"/>
        <c:lblAlgn val="ctr"/>
        <c:lblOffset val="100"/>
        <c:noMultiLvlLbl val="0"/>
      </c:catAx>
      <c:valAx>
        <c:axId val="144687696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rbel"/>
                <a:ea typeface="Corbel"/>
                <a:cs typeface="Corbel"/>
              </a:defRPr>
            </a:pPr>
            <a:endParaRPr lang="en-US"/>
          </a:p>
        </c:txPr>
        <c:crossAx val="1446873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orbel"/>
              <a:ea typeface="Corbel"/>
              <a:cs typeface="Corbe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orbel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200"/>
              <a:t>Median Family Income, </a:t>
            </a:r>
            <a:br>
              <a:rPr lang="en-US" sz="1200"/>
            </a:br>
            <a:r>
              <a:rPr lang="en-US" sz="1200"/>
              <a:t>Travis County, 2016</a:t>
            </a:r>
          </a:p>
        </c:rich>
      </c:tx>
      <c:layout>
        <c:manualLayout>
          <c:xMode val="edge"/>
          <c:yMode val="edge"/>
          <c:x val="0.14127508255016508"/>
          <c:y val="2.766251728907330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504D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rgbClr val="7B9B60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F8A81E"/>
              </a:solidFill>
              <a:ln w="25400">
                <a:noFill/>
              </a:ln>
            </c:spPr>
          </c:dPt>
          <c:cat>
            <c:strRef>
              <c:f>MFI!$A$78:$A$81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MFI!$B$78:$B$81</c:f>
              <c:numCache>
                <c:formatCode>_("$"* #,##0_);_("$"* \(#,##0\);_("$"* "-"??_);_(@_)</c:formatCode>
                <c:ptCount val="4"/>
                <c:pt idx="0">
                  <c:v>96925</c:v>
                </c:pt>
                <c:pt idx="1">
                  <c:v>52406</c:v>
                </c:pt>
                <c:pt idx="2">
                  <c:v>59341</c:v>
                </c:pt>
                <c:pt idx="3">
                  <c:v>115769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6708040"/>
        <c:axId val="146708432"/>
      </c:barChart>
      <c:catAx>
        <c:axId val="146708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6708432"/>
        <c:crosses val="autoZero"/>
        <c:auto val="1"/>
        <c:lblAlgn val="ctr"/>
        <c:lblOffset val="100"/>
        <c:noMultiLvlLbl val="0"/>
      </c:catAx>
      <c:valAx>
        <c:axId val="14670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6708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Educational</a:t>
            </a:r>
            <a:r>
              <a:rPr lang="en-US" baseline="0"/>
              <a:t> Attainment by Race and Ethnicity, </a:t>
            </a:r>
          </a:p>
          <a:p>
            <a:pPr>
              <a:defRPr/>
            </a:pPr>
            <a:r>
              <a:rPr lang="en-US" baseline="0"/>
              <a:t>Travis County 2015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'Educational Attainment'!$K$59</c:f>
              <c:strCache>
                <c:ptCount val="1"/>
                <c:pt idx="0">
                  <c:v>    Less than high school diploma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'Educational Attainment'!$L$58:$O$58</c:f>
              <c:strCache>
                <c:ptCount val="4"/>
                <c:pt idx="0">
                  <c:v>Black </c:v>
                </c:pt>
                <c:pt idx="1">
                  <c:v>Asian</c:v>
                </c:pt>
                <c:pt idx="2">
                  <c:v>White</c:v>
                </c:pt>
                <c:pt idx="3">
                  <c:v>Hispanic or Latino</c:v>
                </c:pt>
              </c:strCache>
            </c:strRef>
          </c:cat>
          <c:val>
            <c:numRef>
              <c:f>'Educational Attainment'!$L$59:$O$59</c:f>
              <c:numCache>
                <c:formatCode>0%</c:formatCode>
                <c:ptCount val="4"/>
                <c:pt idx="0">
                  <c:v>9.7321428571428573E-2</c:v>
                </c:pt>
                <c:pt idx="1">
                  <c:v>8.9281933832444815E-2</c:v>
                </c:pt>
                <c:pt idx="2">
                  <c:v>2.534121020726705E-2</c:v>
                </c:pt>
                <c:pt idx="3">
                  <c:v>0.30778010355844443</c:v>
                </c:pt>
              </c:numCache>
            </c:numRef>
          </c:val>
        </c:ser>
        <c:ser>
          <c:idx val="1"/>
          <c:order val="1"/>
          <c:tx>
            <c:strRef>
              <c:f>'Educational Attainment'!$K$60</c:f>
              <c:strCache>
                <c:ptCount val="1"/>
                <c:pt idx="0">
                  <c:v>    High school graduate (includes equivalency)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'Educational Attainment'!$L$58:$O$58</c:f>
              <c:strCache>
                <c:ptCount val="4"/>
                <c:pt idx="0">
                  <c:v>Black </c:v>
                </c:pt>
                <c:pt idx="1">
                  <c:v>Asian</c:v>
                </c:pt>
                <c:pt idx="2">
                  <c:v>White</c:v>
                </c:pt>
                <c:pt idx="3">
                  <c:v>Hispanic or Latino</c:v>
                </c:pt>
              </c:strCache>
            </c:strRef>
          </c:cat>
          <c:val>
            <c:numRef>
              <c:f>'Educational Attainment'!$L$60:$O$60</c:f>
              <c:numCache>
                <c:formatCode>0%</c:formatCode>
                <c:ptCount val="4"/>
                <c:pt idx="0">
                  <c:v>0.26460899014778327</c:v>
                </c:pt>
                <c:pt idx="1">
                  <c:v>7.7792105313805121E-2</c:v>
                </c:pt>
                <c:pt idx="2">
                  <c:v>0.11553277795927257</c:v>
                </c:pt>
                <c:pt idx="3">
                  <c:v>0.29330836179354414</c:v>
                </c:pt>
              </c:numCache>
            </c:numRef>
          </c:val>
        </c:ser>
        <c:ser>
          <c:idx val="2"/>
          <c:order val="2"/>
          <c:tx>
            <c:strRef>
              <c:f>'Educational Attainment'!$K$61</c:f>
              <c:strCache>
                <c:ptCount val="1"/>
                <c:pt idx="0">
                  <c:v>    Some college or associate's degree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'Educational Attainment'!$L$58:$O$58</c:f>
              <c:strCache>
                <c:ptCount val="4"/>
                <c:pt idx="0">
                  <c:v>Black </c:v>
                </c:pt>
                <c:pt idx="1">
                  <c:v>Asian</c:v>
                </c:pt>
                <c:pt idx="2">
                  <c:v>White</c:v>
                </c:pt>
                <c:pt idx="3">
                  <c:v>Hispanic or Latino</c:v>
                </c:pt>
              </c:strCache>
            </c:strRef>
          </c:cat>
          <c:val>
            <c:numRef>
              <c:f>'Educational Attainment'!$L$61:$O$61</c:f>
              <c:numCache>
                <c:formatCode>0%</c:formatCode>
                <c:ptCount val="4"/>
                <c:pt idx="0">
                  <c:v>0.37721674876847289</c:v>
                </c:pt>
                <c:pt idx="1">
                  <c:v>0.11705383090513674</c:v>
                </c:pt>
                <c:pt idx="2">
                  <c:v>0.24781071908236232</c:v>
                </c:pt>
                <c:pt idx="3">
                  <c:v>0.19864272336675112</c:v>
                </c:pt>
              </c:numCache>
            </c:numRef>
          </c:val>
        </c:ser>
        <c:ser>
          <c:idx val="3"/>
          <c:order val="3"/>
          <c:tx>
            <c:strRef>
              <c:f>'Educational Attainment'!$K$62</c:f>
              <c:strCache>
                <c:ptCount val="1"/>
                <c:pt idx="0">
                  <c:v>    Bachelor's degree or higher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'Educational Attainment'!$L$58:$O$58</c:f>
              <c:strCache>
                <c:ptCount val="4"/>
                <c:pt idx="0">
                  <c:v>Black </c:v>
                </c:pt>
                <c:pt idx="1">
                  <c:v>Asian</c:v>
                </c:pt>
                <c:pt idx="2">
                  <c:v>White</c:v>
                </c:pt>
                <c:pt idx="3">
                  <c:v>Hispanic or Latino</c:v>
                </c:pt>
              </c:strCache>
            </c:strRef>
          </c:cat>
          <c:val>
            <c:numRef>
              <c:f>'Educational Attainment'!$L$62:$O$62</c:f>
              <c:numCache>
                <c:formatCode>0%</c:formatCode>
                <c:ptCount val="4"/>
                <c:pt idx="0">
                  <c:v>0.26085283251231528</c:v>
                </c:pt>
                <c:pt idx="1">
                  <c:v>0.71587212994861338</c:v>
                </c:pt>
                <c:pt idx="2">
                  <c:v>0.61131529275109808</c:v>
                </c:pt>
                <c:pt idx="3">
                  <c:v>0.20026881128126034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46709216"/>
        <c:axId val="146709608"/>
      </c:barChart>
      <c:catAx>
        <c:axId val="14670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09608"/>
        <c:crosses val="autoZero"/>
        <c:auto val="1"/>
        <c:lblAlgn val="ctr"/>
        <c:lblOffset val="100"/>
        <c:noMultiLvlLbl val="0"/>
      </c:catAx>
      <c:valAx>
        <c:axId val="1467096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0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  <a:latin typeface="Tw Cen MT" panose="020B0602020104020603" pitchFamily="34" charset="0"/>
              </a:rPr>
              <a:t>    Adults with</a:t>
            </a:r>
            <a:r>
              <a:rPr lang="en-US" sz="12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 a </a:t>
            </a:r>
            <a:r>
              <a:rPr lang="en-US" sz="1200">
                <a:solidFill>
                  <a:sysClr val="windowText" lastClr="000000"/>
                </a:solidFill>
                <a:latin typeface="Tw Cen MT" panose="020B0602020104020603" pitchFamily="34" charset="0"/>
              </a:rPr>
              <a:t>Bachelor's Degree or Higher, Travis County,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'Educational Attainment'!$K$66</c:f>
              <c:strCache>
                <c:ptCount val="1"/>
                <c:pt idx="0">
                  <c:v>    Bachelor's degree or higher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cat>
            <c:strRef>
              <c:f>'Educational Attainment'!$L$65:$O$65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 </c:v>
                </c:pt>
                <c:pt idx="3">
                  <c:v>White</c:v>
                </c:pt>
              </c:strCache>
            </c:strRef>
          </c:cat>
          <c:val>
            <c:numRef>
              <c:f>'Educational Attainment'!$L$66:$O$66</c:f>
              <c:numCache>
                <c:formatCode>0%</c:formatCode>
                <c:ptCount val="4"/>
                <c:pt idx="0">
                  <c:v>0.71587212994861338</c:v>
                </c:pt>
                <c:pt idx="1">
                  <c:v>0.26085283251231528</c:v>
                </c:pt>
                <c:pt idx="2">
                  <c:v>0.20026881128126034</c:v>
                </c:pt>
                <c:pt idx="3">
                  <c:v>0.61131529275109808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46710392"/>
        <c:axId val="146710784"/>
      </c:barChart>
      <c:catAx>
        <c:axId val="146710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6710784"/>
        <c:crosses val="autoZero"/>
        <c:auto val="1"/>
        <c:lblAlgn val="ctr"/>
        <c:lblOffset val="100"/>
        <c:noMultiLvlLbl val="0"/>
      </c:catAx>
      <c:valAx>
        <c:axId val="14671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6710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  <a:latin typeface="Tw Cen MT" panose="020B0602020104020603" pitchFamily="34" charset="0"/>
              </a:rPr>
              <a:t>   Travis County Adults with</a:t>
            </a:r>
            <a:r>
              <a:rPr lang="en-US" sz="12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 a </a:t>
            </a:r>
            <a:r>
              <a:rPr lang="en-US" sz="1200">
                <a:solidFill>
                  <a:sysClr val="windowText" lastClr="000000"/>
                </a:solidFill>
                <a:latin typeface="Tw Cen MT" panose="020B0602020104020603" pitchFamily="34" charset="0"/>
              </a:rPr>
              <a:t>Bachelor's Degree or Higher,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'Educational Attainment'!$K$66</c:f>
              <c:strCache>
                <c:ptCount val="1"/>
                <c:pt idx="0">
                  <c:v>    Bachelor's degree or higher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cat>
            <c:strRef>
              <c:f>'Educational Attainment'!$L$65:$O$65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 </c:v>
                </c:pt>
                <c:pt idx="3">
                  <c:v>White</c:v>
                </c:pt>
              </c:strCache>
            </c:strRef>
          </c:cat>
          <c:val>
            <c:numRef>
              <c:f>'Educational Attainment'!$L$66:$O$66</c:f>
              <c:numCache>
                <c:formatCode>0%</c:formatCode>
                <c:ptCount val="4"/>
                <c:pt idx="0">
                  <c:v>0.71587212994861338</c:v>
                </c:pt>
                <c:pt idx="1">
                  <c:v>0.26085283251231528</c:v>
                </c:pt>
                <c:pt idx="2">
                  <c:v>0.20026881128126034</c:v>
                </c:pt>
                <c:pt idx="3">
                  <c:v>0.61131529275109808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47808368"/>
        <c:axId val="147808760"/>
      </c:barChart>
      <c:catAx>
        <c:axId val="14780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7808760"/>
        <c:crosses val="autoZero"/>
        <c:auto val="1"/>
        <c:lblAlgn val="ctr"/>
        <c:lblOffset val="100"/>
        <c:noMultiLvlLbl val="0"/>
      </c:catAx>
      <c:valAx>
        <c:axId val="147808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7808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  <a:latin typeface="Tw Cen MT" panose="020B0602020104020603" pitchFamily="34" charset="0"/>
              </a:rPr>
              <a:t>    Adults with</a:t>
            </a:r>
            <a:r>
              <a:rPr lang="en-US" sz="12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 a </a:t>
            </a:r>
            <a:r>
              <a:rPr lang="en-US" sz="1200">
                <a:solidFill>
                  <a:sysClr val="windowText" lastClr="000000"/>
                </a:solidFill>
                <a:latin typeface="Tw Cen MT" panose="020B0602020104020603" pitchFamily="34" charset="0"/>
              </a:rPr>
              <a:t>Bachelor's Degree or Higher, Travis County,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'Educational Attainment'!$K$66</c:f>
              <c:strCache>
                <c:ptCount val="1"/>
                <c:pt idx="0">
                  <c:v>    Bachelor's degree or higher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cat>
            <c:strRef>
              <c:f>'Educational Attainment'!$L$65:$O$65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 </c:v>
                </c:pt>
                <c:pt idx="3">
                  <c:v>White</c:v>
                </c:pt>
              </c:strCache>
            </c:strRef>
          </c:cat>
          <c:val>
            <c:numRef>
              <c:f>'Educational Attainment'!$L$66:$O$66</c:f>
              <c:numCache>
                <c:formatCode>0%</c:formatCode>
                <c:ptCount val="4"/>
                <c:pt idx="0">
                  <c:v>0.71587212994861338</c:v>
                </c:pt>
                <c:pt idx="1">
                  <c:v>0.26085283251231528</c:v>
                </c:pt>
                <c:pt idx="2">
                  <c:v>0.20026881128126034</c:v>
                </c:pt>
                <c:pt idx="3">
                  <c:v>0.61131529275109808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47809936"/>
        <c:axId val="147810328"/>
      </c:barChart>
      <c:catAx>
        <c:axId val="14780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7810328"/>
        <c:crosses val="autoZero"/>
        <c:auto val="1"/>
        <c:lblAlgn val="ctr"/>
        <c:lblOffset val="100"/>
        <c:noMultiLvlLbl val="0"/>
      </c:catAx>
      <c:valAx>
        <c:axId val="147810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7809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  <a:latin typeface="Tw Cen MT" panose="020B0602020104020603" pitchFamily="34" charset="0"/>
              </a:rPr>
              <a:t>Adults with</a:t>
            </a:r>
            <a:r>
              <a:rPr lang="en-US" sz="12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 a </a:t>
            </a:r>
            <a:r>
              <a:rPr lang="en-US" sz="1200">
                <a:solidFill>
                  <a:sysClr val="windowText" lastClr="000000"/>
                </a:solidFill>
                <a:latin typeface="Tw Cen MT" panose="020B0602020104020603" pitchFamily="34" charset="0"/>
              </a:rPr>
              <a:t>Bachelor's Degree or Higher,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  <a:latin typeface="Tw Cen MT" panose="020B0602020104020603" pitchFamily="34" charset="0"/>
              </a:rPr>
              <a:t>Travis County,</a:t>
            </a:r>
            <a:r>
              <a:rPr lang="en-US" sz="12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 </a:t>
            </a:r>
            <a:r>
              <a:rPr lang="en-US" sz="1200">
                <a:solidFill>
                  <a:sysClr val="windowText" lastClr="000000"/>
                </a:solidFill>
                <a:latin typeface="Tw Cen MT" panose="020B0602020104020603" pitchFamily="34" charset="0"/>
              </a:rPr>
              <a:t>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276984570899612"/>
          <c:y val="0.20192048674991611"/>
          <c:w val="0.73195121415557696"/>
          <c:h val="0.635452242054977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'Educational Attainment'!$K$17</c:f>
              <c:strCache>
                <c:ptCount val="1"/>
                <c:pt idx="0">
                  <c:v>    Bachelor's degree or higher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cat>
            <c:strRef>
              <c:f>'Educational Attainment'!$L$16:$O$16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 </c:v>
                </c:pt>
                <c:pt idx="3">
                  <c:v>White</c:v>
                </c:pt>
              </c:strCache>
            </c:strRef>
          </c:cat>
          <c:val>
            <c:numRef>
              <c:f>'Educational Attainment'!$L$17:$O$17</c:f>
              <c:numCache>
                <c:formatCode>0%</c:formatCode>
                <c:ptCount val="4"/>
                <c:pt idx="0">
                  <c:v>0.62413309655107951</c:v>
                </c:pt>
                <c:pt idx="1">
                  <c:v>0.25975343320848937</c:v>
                </c:pt>
                <c:pt idx="2">
                  <c:v>0.22837205919473597</c:v>
                </c:pt>
                <c:pt idx="3">
                  <c:v>0.6088491090658138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7682144"/>
        <c:axId val="147682536"/>
      </c:barChart>
      <c:catAx>
        <c:axId val="14768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7682536"/>
        <c:crosses val="autoZero"/>
        <c:auto val="1"/>
        <c:lblAlgn val="ctr"/>
        <c:lblOffset val="100"/>
        <c:noMultiLvlLbl val="0"/>
      </c:catAx>
      <c:valAx>
        <c:axId val="147682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768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Educational Attainment by Race and Ethnicity, Travis County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'Educational Attainment'!$K$10</c:f>
              <c:strCache>
                <c:ptCount val="1"/>
                <c:pt idx="0">
                  <c:v>    Less than high school diploma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'Educational Attainment'!$L$9:$O$9</c:f>
              <c:strCache>
                <c:ptCount val="4"/>
                <c:pt idx="0">
                  <c:v>Black </c:v>
                </c:pt>
                <c:pt idx="1">
                  <c:v>Asian</c:v>
                </c:pt>
                <c:pt idx="2">
                  <c:v>White</c:v>
                </c:pt>
                <c:pt idx="3">
                  <c:v>Hispanic</c:v>
                </c:pt>
              </c:strCache>
            </c:strRef>
          </c:cat>
          <c:val>
            <c:numRef>
              <c:f>'Educational Attainment'!$L$10:$O$10</c:f>
              <c:numCache>
                <c:formatCode>0%</c:formatCode>
                <c:ptCount val="4"/>
                <c:pt idx="0">
                  <c:v>0.10034332084893882</c:v>
                </c:pt>
                <c:pt idx="1">
                  <c:v>7.6698756893167588E-2</c:v>
                </c:pt>
                <c:pt idx="2">
                  <c:v>2.7922679759335527E-2</c:v>
                </c:pt>
                <c:pt idx="3">
                  <c:v>0.29168681038945482</c:v>
                </c:pt>
              </c:numCache>
            </c:numRef>
          </c:val>
        </c:ser>
        <c:ser>
          <c:idx val="1"/>
          <c:order val="1"/>
          <c:tx>
            <c:strRef>
              <c:f>'Educational Attainment'!$K$11</c:f>
              <c:strCache>
                <c:ptCount val="1"/>
                <c:pt idx="0">
                  <c:v>    High school graduate (includes equivalency)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'Educational Attainment'!$L$9:$O$9</c:f>
              <c:strCache>
                <c:ptCount val="4"/>
                <c:pt idx="0">
                  <c:v>Black </c:v>
                </c:pt>
                <c:pt idx="1">
                  <c:v>Asian</c:v>
                </c:pt>
                <c:pt idx="2">
                  <c:v>White</c:v>
                </c:pt>
                <c:pt idx="3">
                  <c:v>Hispanic</c:v>
                </c:pt>
              </c:strCache>
            </c:strRef>
          </c:cat>
          <c:val>
            <c:numRef>
              <c:f>'Educational Attainment'!$L$11:$O$11</c:f>
              <c:numCache>
                <c:formatCode>0%</c:formatCode>
                <c:ptCount val="4"/>
                <c:pt idx="0">
                  <c:v>0.300561797752809</c:v>
                </c:pt>
                <c:pt idx="1">
                  <c:v>0.12733900364520048</c:v>
                </c:pt>
                <c:pt idx="2">
                  <c:v>0.10581857703908019</c:v>
                </c:pt>
                <c:pt idx="3">
                  <c:v>0.2588593162400476</c:v>
                </c:pt>
              </c:numCache>
            </c:numRef>
          </c:val>
        </c:ser>
        <c:ser>
          <c:idx val="2"/>
          <c:order val="2"/>
          <c:tx>
            <c:strRef>
              <c:f>'Educational Attainment'!$K$12</c:f>
              <c:strCache>
                <c:ptCount val="1"/>
                <c:pt idx="0">
                  <c:v>    Some college or associate's degree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'Educational Attainment'!$L$9:$O$9</c:f>
              <c:strCache>
                <c:ptCount val="4"/>
                <c:pt idx="0">
                  <c:v>Black </c:v>
                </c:pt>
                <c:pt idx="1">
                  <c:v>Asian</c:v>
                </c:pt>
                <c:pt idx="2">
                  <c:v>White</c:v>
                </c:pt>
                <c:pt idx="3">
                  <c:v>Hispanic</c:v>
                </c:pt>
              </c:strCache>
            </c:strRef>
          </c:cat>
          <c:val>
            <c:numRef>
              <c:f>'Educational Attainment'!$L$12:$O$12</c:f>
              <c:numCache>
                <c:formatCode>0%</c:formatCode>
                <c:ptCount val="4"/>
                <c:pt idx="0">
                  <c:v>0.33934144818976281</c:v>
                </c:pt>
                <c:pt idx="1">
                  <c:v>0.1718291429105524</c:v>
                </c:pt>
                <c:pt idx="2">
                  <c:v>0.2574096341357705</c:v>
                </c:pt>
                <c:pt idx="3">
                  <c:v>0.22108181417576164</c:v>
                </c:pt>
              </c:numCache>
            </c:numRef>
          </c:val>
        </c:ser>
        <c:ser>
          <c:idx val="3"/>
          <c:order val="3"/>
          <c:tx>
            <c:strRef>
              <c:f>'Educational Attainment'!$K$13</c:f>
              <c:strCache>
                <c:ptCount val="1"/>
                <c:pt idx="0">
                  <c:v>    Bachelor's degree or higher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'Educational Attainment'!$L$9:$O$9</c:f>
              <c:strCache>
                <c:ptCount val="4"/>
                <c:pt idx="0">
                  <c:v>Black </c:v>
                </c:pt>
                <c:pt idx="1">
                  <c:v>Asian</c:v>
                </c:pt>
                <c:pt idx="2">
                  <c:v>White</c:v>
                </c:pt>
                <c:pt idx="3">
                  <c:v>Hispanic</c:v>
                </c:pt>
              </c:strCache>
            </c:strRef>
          </c:cat>
          <c:val>
            <c:numRef>
              <c:f>'Educational Attainment'!$L$13:$O$13</c:f>
              <c:numCache>
                <c:formatCode>0%</c:formatCode>
                <c:ptCount val="4"/>
                <c:pt idx="0">
                  <c:v>0.25975343320848937</c:v>
                </c:pt>
                <c:pt idx="1">
                  <c:v>0.62413309655107951</c:v>
                </c:pt>
                <c:pt idx="2">
                  <c:v>0.6088491090658138</c:v>
                </c:pt>
                <c:pt idx="3">
                  <c:v>0.22837205919473597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47683320"/>
        <c:axId val="147683712"/>
      </c:barChart>
      <c:catAx>
        <c:axId val="147683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7683712"/>
        <c:crosses val="autoZero"/>
        <c:auto val="1"/>
        <c:lblAlgn val="ctr"/>
        <c:lblOffset val="100"/>
        <c:noMultiLvlLbl val="0"/>
      </c:catAx>
      <c:valAx>
        <c:axId val="14768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7683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276225</xdr:colOff>
      <xdr:row>3</xdr:row>
      <xdr:rowOff>123825</xdr:rowOff>
    </xdr:from>
    <xdr:to>
      <xdr:col>27</xdr:col>
      <xdr:colOff>295275</xdr:colOff>
      <xdr:row>21</xdr:row>
      <xdr:rowOff>95250</xdr:rowOff>
    </xdr:to>
    <xdr:graphicFrame macro="">
      <xdr:nvGraphicFramePr>
        <xdr:cNvPr id="16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375333</xdr:colOff>
      <xdr:row>31</xdr:row>
      <xdr:rowOff>2261</xdr:rowOff>
    </xdr:from>
    <xdr:to>
      <xdr:col>20</xdr:col>
      <xdr:colOff>184201</xdr:colOff>
      <xdr:row>49</xdr:row>
      <xdr:rowOff>58615</xdr:rowOff>
    </xdr:to>
    <xdr:graphicFrame macro="">
      <xdr:nvGraphicFramePr>
        <xdr:cNvPr id="16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21</xdr:col>
      <xdr:colOff>404575</xdr:colOff>
      <xdr:row>33</xdr:row>
      <xdr:rowOff>36713</xdr:rowOff>
    </xdr:from>
    <xdr:to>
      <xdr:col>26</xdr:col>
      <xdr:colOff>73199</xdr:colOff>
      <xdr:row>47</xdr:row>
      <xdr:rowOff>161878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666299" y="6211541"/>
          <a:ext cx="2690348" cy="27001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238125</xdr:colOff>
      <xdr:row>50</xdr:row>
      <xdr:rowOff>190500</xdr:rowOff>
    </xdr:from>
    <xdr:to>
      <xdr:col>22</xdr:col>
      <xdr:colOff>542925</xdr:colOff>
      <xdr:row>63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521798</xdr:colOff>
      <xdr:row>50</xdr:row>
      <xdr:rowOff>161404</xdr:rowOff>
    </xdr:from>
    <xdr:to>
      <xdr:col>31</xdr:col>
      <xdr:colOff>43814</xdr:colOff>
      <xdr:row>65</xdr:row>
      <xdr:rowOff>129540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175260</xdr:colOff>
      <xdr:row>50</xdr:row>
      <xdr:rowOff>142875</xdr:rowOff>
    </xdr:from>
    <xdr:to>
      <xdr:col>27</xdr:col>
      <xdr:colOff>373380</xdr:colOff>
      <xdr:row>65</xdr:row>
      <xdr:rowOff>13335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4029</xdr:colOff>
      <xdr:row>0</xdr:row>
      <xdr:rowOff>151635</xdr:rowOff>
    </xdr:from>
    <xdr:to>
      <xdr:col>28</xdr:col>
      <xdr:colOff>131738</xdr:colOff>
      <xdr:row>15</xdr:row>
      <xdr:rowOff>110001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312031</xdr:colOff>
      <xdr:row>0</xdr:row>
      <xdr:rowOff>133106</xdr:rowOff>
    </xdr:from>
    <xdr:to>
      <xdr:col>19</xdr:col>
      <xdr:colOff>9769</xdr:colOff>
      <xdr:row>15</xdr:row>
      <xdr:rowOff>87924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302847</xdr:colOff>
      <xdr:row>18</xdr:row>
      <xdr:rowOff>69359</xdr:rowOff>
    </xdr:from>
    <xdr:to>
      <xdr:col>14</xdr:col>
      <xdr:colOff>283309</xdr:colOff>
      <xdr:row>31</xdr:row>
      <xdr:rowOff>106482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AN 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86DA7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81"/>
  <sheetViews>
    <sheetView tabSelected="1" topLeftCell="B1" zoomScale="66" zoomScaleNormal="66" workbookViewId="0">
      <selection activeCell="T65" sqref="T65:AB85"/>
    </sheetView>
  </sheetViews>
  <sheetFormatPr defaultRowHeight="14.4"/>
  <cols>
    <col min="1" max="1" width="22.44140625" customWidth="1"/>
    <col min="2" max="2" width="16" customWidth="1"/>
    <col min="3" max="3" width="15.6640625" customWidth="1"/>
    <col min="4" max="4" width="14.109375" customWidth="1"/>
    <col min="5" max="5" width="15" customWidth="1"/>
    <col min="6" max="6" width="11.88671875" customWidth="1"/>
    <col min="7" max="7" width="14.33203125" customWidth="1"/>
    <col min="8" max="8" width="13.109375" customWidth="1"/>
    <col min="9" max="9" width="13.5546875" customWidth="1"/>
    <col min="10" max="10" width="13.88671875" bestFit="1" customWidth="1"/>
    <col min="11" max="14" width="11.5546875" customWidth="1"/>
    <col min="15" max="15" width="12.44140625" customWidth="1"/>
    <col min="16" max="16" width="11.44140625" customWidth="1"/>
    <col min="17" max="17" width="11.33203125" customWidth="1"/>
  </cols>
  <sheetData>
    <row r="3" spans="1:19" ht="18">
      <c r="A3" s="5" t="s">
        <v>15</v>
      </c>
    </row>
    <row r="5" spans="1:19">
      <c r="B5" s="9">
        <v>2005</v>
      </c>
      <c r="C5" s="9">
        <v>2006</v>
      </c>
      <c r="D5" s="9">
        <v>2007</v>
      </c>
      <c r="E5" s="9">
        <v>2008</v>
      </c>
      <c r="F5" s="9">
        <v>2009</v>
      </c>
      <c r="G5" s="9">
        <v>2010</v>
      </c>
      <c r="H5" s="9">
        <v>2011</v>
      </c>
      <c r="I5" s="9">
        <v>2012</v>
      </c>
      <c r="J5" s="9">
        <v>2013</v>
      </c>
      <c r="K5" s="9">
        <v>2014</v>
      </c>
      <c r="L5" s="9">
        <v>2015</v>
      </c>
      <c r="M5" s="9">
        <v>2016</v>
      </c>
      <c r="N5" s="9"/>
      <c r="O5" s="9"/>
    </row>
    <row r="6" spans="1:19">
      <c r="A6" s="9" t="s">
        <v>0</v>
      </c>
      <c r="B6" s="3">
        <v>72435</v>
      </c>
      <c r="C6" s="3">
        <v>75000</v>
      </c>
      <c r="D6" s="3">
        <v>86268</v>
      </c>
      <c r="E6" s="3">
        <v>82548</v>
      </c>
      <c r="F6" s="3">
        <v>80065</v>
      </c>
      <c r="G6" s="3">
        <v>81800</v>
      </c>
      <c r="H6" s="3">
        <v>76471</v>
      </c>
      <c r="I6" s="1">
        <v>97824</v>
      </c>
      <c r="J6" s="3">
        <v>96217</v>
      </c>
      <c r="K6" s="3">
        <v>98781</v>
      </c>
      <c r="L6" s="3">
        <v>105795</v>
      </c>
      <c r="M6" s="3">
        <v>96925</v>
      </c>
      <c r="N6" s="3"/>
    </row>
    <row r="7" spans="1:19">
      <c r="A7" s="9" t="s">
        <v>1</v>
      </c>
      <c r="B7" s="3">
        <v>39780</v>
      </c>
      <c r="C7" s="3">
        <v>35880</v>
      </c>
      <c r="D7" s="3">
        <v>41675</v>
      </c>
      <c r="E7" s="3">
        <v>43981</v>
      </c>
      <c r="F7" s="3">
        <v>41449</v>
      </c>
      <c r="G7" s="3">
        <v>44521</v>
      </c>
      <c r="H7" s="3">
        <v>42828</v>
      </c>
      <c r="I7" s="1">
        <v>41943</v>
      </c>
      <c r="J7" s="3">
        <v>50325</v>
      </c>
      <c r="K7" s="3">
        <v>56973</v>
      </c>
      <c r="L7" s="3">
        <v>48699</v>
      </c>
      <c r="M7" s="3">
        <v>52406</v>
      </c>
      <c r="N7" s="3"/>
      <c r="S7" s="9"/>
    </row>
    <row r="8" spans="1:19">
      <c r="A8" s="9" t="s">
        <v>2</v>
      </c>
      <c r="B8" s="3">
        <v>37687</v>
      </c>
      <c r="C8" s="3">
        <v>41610</v>
      </c>
      <c r="D8" s="3">
        <v>42937</v>
      </c>
      <c r="E8" s="3">
        <v>45470</v>
      </c>
      <c r="F8" s="3">
        <v>37256</v>
      </c>
      <c r="G8" s="3">
        <v>36368</v>
      </c>
      <c r="H8" s="3">
        <v>37387</v>
      </c>
      <c r="I8" s="1">
        <v>37745</v>
      </c>
      <c r="J8" s="3">
        <v>43738</v>
      </c>
      <c r="K8" s="3">
        <v>44444</v>
      </c>
      <c r="L8" s="3">
        <v>46787</v>
      </c>
      <c r="M8" s="3">
        <v>59341</v>
      </c>
      <c r="N8" s="3"/>
    </row>
    <row r="9" spans="1:19">
      <c r="A9" s="9" t="s">
        <v>3</v>
      </c>
      <c r="B9" s="3">
        <v>83652</v>
      </c>
      <c r="C9" s="3">
        <v>85857</v>
      </c>
      <c r="D9" s="3">
        <v>96185</v>
      </c>
      <c r="E9" s="3">
        <v>97614</v>
      </c>
      <c r="F9" s="3">
        <v>92825</v>
      </c>
      <c r="G9" s="3">
        <v>89793</v>
      </c>
      <c r="H9" s="3">
        <v>95834</v>
      </c>
      <c r="I9" s="1">
        <v>98854</v>
      </c>
      <c r="J9" s="3">
        <v>100784</v>
      </c>
      <c r="K9" s="3">
        <v>103084</v>
      </c>
      <c r="L9" s="3">
        <v>111998</v>
      </c>
      <c r="M9" s="3">
        <v>115769</v>
      </c>
      <c r="N9" s="3"/>
    </row>
    <row r="10" spans="1:19">
      <c r="A10" s="9"/>
      <c r="B10" s="3"/>
      <c r="C10" s="3"/>
      <c r="D10" s="3"/>
      <c r="E10" s="3"/>
      <c r="F10" s="3"/>
      <c r="G10" s="3"/>
      <c r="H10" s="3"/>
      <c r="I10" s="1"/>
      <c r="K10" s="3"/>
      <c r="L10" s="3"/>
      <c r="M10" s="3"/>
      <c r="N10" s="3"/>
    </row>
    <row r="11" spans="1:19">
      <c r="A11" s="9" t="s">
        <v>4</v>
      </c>
      <c r="B11" s="3">
        <v>65318</v>
      </c>
      <c r="C11" s="3">
        <v>62892</v>
      </c>
      <c r="D11" s="3">
        <v>69334</v>
      </c>
      <c r="E11" s="3">
        <v>71506</v>
      </c>
      <c r="F11" s="3">
        <v>67030</v>
      </c>
      <c r="G11" s="3">
        <v>66406</v>
      </c>
      <c r="H11" s="3">
        <v>69944</v>
      </c>
      <c r="I11" s="1">
        <v>72236</v>
      </c>
      <c r="J11" s="3">
        <v>75071</v>
      </c>
      <c r="K11" s="3">
        <v>78221</v>
      </c>
      <c r="L11" s="3">
        <v>80519</v>
      </c>
      <c r="M11" s="3">
        <v>91582</v>
      </c>
      <c r="N11" s="3"/>
    </row>
    <row r="12" spans="1:19">
      <c r="A12" s="9"/>
    </row>
    <row r="13" spans="1:19">
      <c r="A13" s="9" t="s">
        <v>16</v>
      </c>
      <c r="B13">
        <v>195.3</v>
      </c>
      <c r="C13">
        <v>201.6</v>
      </c>
      <c r="D13">
        <v>207.34200000000001</v>
      </c>
      <c r="E13">
        <v>215.303</v>
      </c>
      <c r="F13">
        <v>214.53700000000001</v>
      </c>
      <c r="G13">
        <v>218.05600000000001</v>
      </c>
      <c r="H13">
        <v>224.93899999999999</v>
      </c>
      <c r="I13">
        <v>229.59399999999999</v>
      </c>
      <c r="J13">
        <v>232.95699999999999</v>
      </c>
      <c r="K13" s="15">
        <v>236.73599999999999</v>
      </c>
      <c r="L13" s="15">
        <v>237.017</v>
      </c>
      <c r="M13" s="15">
        <v>240.00700000000001</v>
      </c>
      <c r="N13" s="13"/>
    </row>
    <row r="14" spans="1:19">
      <c r="A14" s="9" t="s">
        <v>62</v>
      </c>
      <c r="B14">
        <f>$J$13/B13</f>
        <v>1.192816180235535</v>
      </c>
      <c r="C14">
        <f t="shared" ref="C14:I14" si="0">$J$13/C13</f>
        <v>1.1555406746031747</v>
      </c>
      <c r="D14">
        <f t="shared" si="0"/>
        <v>1.1235398520319084</v>
      </c>
      <c r="E14">
        <f t="shared" si="0"/>
        <v>1.0819960706539156</v>
      </c>
      <c r="F14">
        <f t="shared" si="0"/>
        <v>1.0858593156425231</v>
      </c>
      <c r="G14">
        <f t="shared" si="0"/>
        <v>1.0683356568954763</v>
      </c>
      <c r="H14">
        <f t="shared" si="0"/>
        <v>1.035645219370585</v>
      </c>
      <c r="I14">
        <f t="shared" si="0"/>
        <v>1.0146475953204352</v>
      </c>
      <c r="J14" s="14">
        <f>$K$13/J13</f>
        <v>1.0162218778572869</v>
      </c>
      <c r="K14" s="14">
        <f>$L$13/K13</f>
        <v>1.0011869762097865</v>
      </c>
      <c r="L14" s="14">
        <f>$M$13/L13</f>
        <v>1.0126151288726126</v>
      </c>
      <c r="M14" s="14">
        <f>$N$13/M13</f>
        <v>0</v>
      </c>
      <c r="N14" s="14"/>
    </row>
    <row r="16" spans="1:19" ht="18">
      <c r="A16" s="5" t="s">
        <v>17</v>
      </c>
    </row>
    <row r="17" spans="1:16">
      <c r="B17" s="9">
        <v>2005</v>
      </c>
      <c r="C17" s="9">
        <v>2006</v>
      </c>
      <c r="D17" s="9">
        <v>2007</v>
      </c>
      <c r="E17" s="9">
        <v>2008</v>
      </c>
      <c r="F17" s="9">
        <v>2009</v>
      </c>
      <c r="G17" s="9">
        <v>2010</v>
      </c>
      <c r="H17" s="9">
        <v>2011</v>
      </c>
      <c r="I17" s="9">
        <v>2012</v>
      </c>
      <c r="J17" s="9">
        <v>2013</v>
      </c>
      <c r="K17" s="9">
        <v>2014</v>
      </c>
      <c r="L17" s="9">
        <v>2015</v>
      </c>
      <c r="M17" s="9"/>
      <c r="N17" s="9"/>
      <c r="O17" s="9"/>
      <c r="P17" s="9" t="s">
        <v>18</v>
      </c>
    </row>
    <row r="18" spans="1:16">
      <c r="A18" s="9" t="s">
        <v>0</v>
      </c>
      <c r="B18" s="3">
        <f>B6*B14</f>
        <v>86401.640015360987</v>
      </c>
      <c r="C18" s="3">
        <f t="shared" ref="C18:I18" si="1">C6*C14</f>
        <v>86665.550595238106</v>
      </c>
      <c r="D18" s="3">
        <f t="shared" si="1"/>
        <v>96925.535955088679</v>
      </c>
      <c r="E18" s="3">
        <f t="shared" si="1"/>
        <v>89316.611640339426</v>
      </c>
      <c r="F18" s="3">
        <f t="shared" si="1"/>
        <v>86939.326106918612</v>
      </c>
      <c r="G18" s="3">
        <f t="shared" si="1"/>
        <v>87389.856734049958</v>
      </c>
      <c r="H18" s="3">
        <f t="shared" si="1"/>
        <v>79196.825570487999</v>
      </c>
      <c r="I18" s="3">
        <f t="shared" si="1"/>
        <v>99256.886364626262</v>
      </c>
      <c r="J18" s="3">
        <f>J6*J14</f>
        <v>97777.820421794575</v>
      </c>
      <c r="K18" s="3">
        <f>K6*K14</f>
        <v>98898.250696978925</v>
      </c>
      <c r="L18" s="3">
        <f>L6*L14</f>
        <v>107129.61755907805</v>
      </c>
      <c r="M18" s="3"/>
      <c r="N18" s="3"/>
      <c r="O18" s="3">
        <f>L18-D18</f>
        <v>10204.081603989369</v>
      </c>
      <c r="P18" s="4">
        <f>O18/D18</f>
        <v>0.10527753603258405</v>
      </c>
    </row>
    <row r="19" spans="1:16">
      <c r="A19" s="9" t="s">
        <v>1</v>
      </c>
      <c r="B19" s="3">
        <f>B7*B14</f>
        <v>47450.227649769586</v>
      </c>
      <c r="C19" s="3">
        <f t="shared" ref="C19:I19" si="2">C7*C14</f>
        <v>41460.799404761907</v>
      </c>
      <c r="D19" s="3">
        <f t="shared" si="2"/>
        <v>46823.523333429781</v>
      </c>
      <c r="E19" s="3">
        <f t="shared" si="2"/>
        <v>47587.26918342986</v>
      </c>
      <c r="F19" s="3">
        <f t="shared" si="2"/>
        <v>45007.782774066938</v>
      </c>
      <c r="G19" s="3">
        <f t="shared" si="2"/>
        <v>47563.371780643502</v>
      </c>
      <c r="H19" s="3">
        <f t="shared" si="2"/>
        <v>44354.613455203413</v>
      </c>
      <c r="I19" s="3">
        <f t="shared" si="2"/>
        <v>42557.364090525014</v>
      </c>
      <c r="J19" s="3">
        <f>J7*J14</f>
        <v>51141.366003167961</v>
      </c>
      <c r="K19" s="3">
        <f>K7*K14</f>
        <v>57040.625595600162</v>
      </c>
      <c r="L19" s="3">
        <f>L7*L14</f>
        <v>49313.344160967361</v>
      </c>
      <c r="M19" s="3"/>
      <c r="N19" s="3"/>
      <c r="O19" s="3">
        <f>L19-D19</f>
        <v>2489.82082753758</v>
      </c>
      <c r="P19" s="4">
        <f>O19/D19</f>
        <v>5.3174572315021963E-2</v>
      </c>
    </row>
    <row r="20" spans="1:16">
      <c r="A20" s="9" t="s">
        <v>2</v>
      </c>
      <c r="B20" s="3">
        <f>B8*B14</f>
        <v>44953.663384536609</v>
      </c>
      <c r="C20" s="3">
        <f t="shared" ref="C20:I20" si="3">C8*C14</f>
        <v>48082.047470238096</v>
      </c>
      <c r="D20" s="3">
        <f t="shared" si="3"/>
        <v>48241.430626694055</v>
      </c>
      <c r="E20" s="3">
        <f t="shared" si="3"/>
        <v>49198.36133263354</v>
      </c>
      <c r="F20" s="3">
        <f t="shared" si="3"/>
        <v>40454.774663577839</v>
      </c>
      <c r="G20" s="3">
        <f t="shared" si="3"/>
        <v>38853.231169974679</v>
      </c>
      <c r="H20" s="3">
        <f t="shared" si="3"/>
        <v>38719.66781660806</v>
      </c>
      <c r="I20" s="3">
        <f t="shared" si="3"/>
        <v>38297.873485369826</v>
      </c>
      <c r="J20" s="3">
        <f>J8*J14</f>
        <v>44447.512493722017</v>
      </c>
      <c r="K20" s="3">
        <f>K8*K14</f>
        <v>44496.753970667749</v>
      </c>
      <c r="L20" s="3">
        <f>L8*L14</f>
        <v>47377.224034562925</v>
      </c>
      <c r="M20" s="3"/>
      <c r="N20" s="3"/>
      <c r="O20" s="3">
        <f>L20-D20</f>
        <v>-864.20659213112958</v>
      </c>
      <c r="P20" s="4">
        <f>O20/D20</f>
        <v>-1.7914199079596262E-2</v>
      </c>
    </row>
    <row r="21" spans="1:16">
      <c r="A21" s="9" t="s">
        <v>3</v>
      </c>
      <c r="B21" s="3">
        <f>B9*B14</f>
        <v>99781.459109062984</v>
      </c>
      <c r="C21" s="3">
        <f t="shared" ref="C21:I21" si="4">C9*C14</f>
        <v>99211.255699404763</v>
      </c>
      <c r="D21" s="3">
        <f t="shared" si="4"/>
        <v>108067.68066768911</v>
      </c>
      <c r="E21" s="3">
        <f t="shared" si="4"/>
        <v>105617.96444081131</v>
      </c>
      <c r="F21" s="3">
        <f t="shared" si="4"/>
        <v>100794.89097451721</v>
      </c>
      <c r="G21" s="3">
        <f t="shared" si="4"/>
        <v>95929.063639615502</v>
      </c>
      <c r="H21" s="3">
        <f t="shared" si="4"/>
        <v>99250.023953160635</v>
      </c>
      <c r="I21" s="3">
        <f t="shared" si="4"/>
        <v>100301.97338780631</v>
      </c>
      <c r="J21" s="3">
        <f>J9*J14</f>
        <v>102418.9057379688</v>
      </c>
      <c r="K21" s="3">
        <f>K9*K14</f>
        <v>103206.35825560962</v>
      </c>
      <c r="L21" s="3">
        <f>L9*L14</f>
        <v>113410.86920347487</v>
      </c>
      <c r="M21" s="3"/>
      <c r="N21" s="3"/>
      <c r="O21" s="3">
        <f>L21-D21</f>
        <v>5343.1885357857536</v>
      </c>
      <c r="P21" s="4">
        <f>O21/D21</f>
        <v>4.944298334870529E-2</v>
      </c>
    </row>
    <row r="22" spans="1:16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6">
      <c r="A23" s="9" t="s">
        <v>4</v>
      </c>
      <c r="B23" s="3">
        <f>B11*B14</f>
        <v>77912.367260624684</v>
      </c>
      <c r="C23" s="3">
        <f t="shared" ref="C23:H23" si="5">C11*C14</f>
        <v>72674.264107142866</v>
      </c>
      <c r="D23" s="3">
        <f t="shared" si="5"/>
        <v>77899.512100780339</v>
      </c>
      <c r="E23" s="3">
        <f t="shared" si="5"/>
        <v>77369.211028178892</v>
      </c>
      <c r="F23" s="3">
        <f t="shared" si="5"/>
        <v>72785.149927518331</v>
      </c>
      <c r="G23" s="3">
        <f t="shared" si="5"/>
        <v>70943.897631800995</v>
      </c>
      <c r="H23" s="3">
        <f t="shared" si="5"/>
        <v>72437.169223656194</v>
      </c>
      <c r="I23" s="3">
        <f>I11*I14</f>
        <v>73294.083695566966</v>
      </c>
      <c r="J23" s="3">
        <f>J11*J14</f>
        <v>76288.792592624392</v>
      </c>
      <c r="K23" s="3">
        <f>K11*K14</f>
        <v>78313.846466105708</v>
      </c>
      <c r="L23" s="3">
        <f>L11</f>
        <v>80519</v>
      </c>
      <c r="M23" s="3"/>
      <c r="N23" s="3"/>
      <c r="O23" s="3">
        <f>L23-D23</f>
        <v>2619.4878992196609</v>
      </c>
      <c r="P23" s="6">
        <f>O23/D23</f>
        <v>3.3626499429557026E-2</v>
      </c>
    </row>
    <row r="25" spans="1:16">
      <c r="O25" t="s">
        <v>28</v>
      </c>
    </row>
    <row r="27" spans="1:16">
      <c r="A27" s="2" t="s">
        <v>5</v>
      </c>
    </row>
    <row r="28" spans="1:16">
      <c r="B28" t="s">
        <v>6</v>
      </c>
    </row>
    <row r="29" spans="1:16">
      <c r="B29" t="s">
        <v>7</v>
      </c>
      <c r="C29" t="s">
        <v>8</v>
      </c>
    </row>
    <row r="30" spans="1:16">
      <c r="B30" t="s">
        <v>9</v>
      </c>
      <c r="C30" t="s">
        <v>10</v>
      </c>
    </row>
    <row r="31" spans="1:16">
      <c r="B31" t="s">
        <v>11</v>
      </c>
      <c r="C31" t="s">
        <v>12</v>
      </c>
    </row>
    <row r="32" spans="1:16">
      <c r="B32" t="s">
        <v>13</v>
      </c>
      <c r="C32" t="s">
        <v>14</v>
      </c>
    </row>
    <row r="33" spans="1:19">
      <c r="B33" t="s">
        <v>19</v>
      </c>
      <c r="H33" t="s">
        <v>61</v>
      </c>
    </row>
    <row r="35" spans="1:19">
      <c r="A35" s="41" t="s">
        <v>20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</row>
    <row r="36" spans="1:19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</row>
    <row r="37" spans="1:19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</row>
    <row r="40" spans="1:19" s="8" customFormat="1" ht="15" customHeight="1">
      <c r="A40" s="41" t="s">
        <v>21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7"/>
      <c r="R40" s="7"/>
      <c r="S40" s="7"/>
    </row>
    <row r="41" spans="1:19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7"/>
      <c r="R41" s="7"/>
      <c r="S41" s="7"/>
    </row>
    <row r="42" spans="1:19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7"/>
      <c r="R42" s="7"/>
      <c r="S42" s="7"/>
    </row>
    <row r="43" spans="1:19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7"/>
      <c r="R43" s="7"/>
      <c r="S43" s="7"/>
    </row>
    <row r="44" spans="1:19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7"/>
      <c r="R44" s="7"/>
      <c r="S44" s="7"/>
    </row>
    <row r="45" spans="1:19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7"/>
      <c r="R45" s="7"/>
      <c r="S45" s="7"/>
    </row>
    <row r="46" spans="1:19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7"/>
      <c r="R46" s="7"/>
      <c r="S46" s="7"/>
    </row>
    <row r="47" spans="1:19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7"/>
      <c r="R47" s="7"/>
      <c r="S47" s="7"/>
    </row>
    <row r="48" spans="1:19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7"/>
      <c r="R48" s="7"/>
      <c r="S48" s="7"/>
    </row>
    <row r="49" spans="1:19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7"/>
      <c r="R49" s="7"/>
      <c r="S49" s="7"/>
    </row>
    <row r="50" spans="1:19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7"/>
      <c r="R50" s="7"/>
      <c r="S50" s="7"/>
    </row>
    <row r="51" spans="1:19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>
      <c r="A54" s="9" t="s">
        <v>25</v>
      </c>
      <c r="O54" s="7"/>
      <c r="P54" s="7"/>
      <c r="Q54" s="7"/>
      <c r="R54" s="7"/>
      <c r="S54" s="7"/>
    </row>
    <row r="55" spans="1:19">
      <c r="B55" s="9">
        <v>2007</v>
      </c>
      <c r="C55" s="9" t="s">
        <v>22</v>
      </c>
      <c r="D55" s="9" t="s">
        <v>23</v>
      </c>
      <c r="E55" s="9" t="s">
        <v>24</v>
      </c>
      <c r="F55" s="9"/>
      <c r="G55" s="9">
        <v>2013</v>
      </c>
      <c r="H55" s="9" t="s">
        <v>22</v>
      </c>
      <c r="I55" s="9" t="s">
        <v>23</v>
      </c>
      <c r="J55" s="9" t="s">
        <v>24</v>
      </c>
      <c r="K55" s="9"/>
      <c r="L55" s="9">
        <v>2016</v>
      </c>
      <c r="M55" s="9" t="s">
        <v>22</v>
      </c>
      <c r="N55" s="9" t="s">
        <v>23</v>
      </c>
      <c r="O55" s="9" t="s">
        <v>24</v>
      </c>
      <c r="R55" s="7"/>
      <c r="S55" s="7"/>
    </row>
    <row r="56" spans="1:19">
      <c r="A56" s="9" t="s">
        <v>0</v>
      </c>
      <c r="B56" s="3">
        <v>86268</v>
      </c>
      <c r="C56" s="10">
        <v>14354</v>
      </c>
      <c r="D56" s="10">
        <f>B56-C56</f>
        <v>71914</v>
      </c>
      <c r="E56" s="10">
        <f>B56+C56</f>
        <v>100622</v>
      </c>
      <c r="G56" s="3">
        <v>96217</v>
      </c>
      <c r="H56" s="10">
        <v>14547</v>
      </c>
      <c r="I56" s="3">
        <f>G56-H56</f>
        <v>81670</v>
      </c>
      <c r="J56" s="3">
        <f>G56+H56</f>
        <v>110764</v>
      </c>
      <c r="K56" s="3"/>
      <c r="L56" s="3">
        <v>96925</v>
      </c>
      <c r="M56" s="3">
        <v>10743</v>
      </c>
      <c r="N56" s="3">
        <f>L56-M56</f>
        <v>86182</v>
      </c>
      <c r="O56" s="3">
        <f>L56+M56</f>
        <v>107668</v>
      </c>
    </row>
    <row r="57" spans="1:19">
      <c r="A57" s="9" t="s">
        <v>1</v>
      </c>
      <c r="B57" s="3">
        <v>41675</v>
      </c>
      <c r="C57" s="10">
        <v>6093</v>
      </c>
      <c r="D57" s="10">
        <f>B57-C57</f>
        <v>35582</v>
      </c>
      <c r="E57" s="10">
        <f>B57+C57</f>
        <v>47768</v>
      </c>
      <c r="G57" s="3">
        <v>50325</v>
      </c>
      <c r="H57" s="10">
        <v>5682</v>
      </c>
      <c r="I57" s="3">
        <f>G57-H57</f>
        <v>44643</v>
      </c>
      <c r="J57" s="3">
        <f>G57+H57</f>
        <v>56007</v>
      </c>
      <c r="K57" s="3"/>
      <c r="L57" s="3">
        <v>52406</v>
      </c>
      <c r="M57" s="3">
        <v>7460</v>
      </c>
      <c r="N57" s="3">
        <f>L57-M57</f>
        <v>44946</v>
      </c>
      <c r="O57" s="3">
        <f>L57+M57</f>
        <v>59866</v>
      </c>
    </row>
    <row r="58" spans="1:19">
      <c r="A58" s="9" t="s">
        <v>2</v>
      </c>
      <c r="B58" s="3">
        <v>42937</v>
      </c>
      <c r="C58" s="10">
        <v>2201</v>
      </c>
      <c r="D58" s="10">
        <f>B58-C58</f>
        <v>40736</v>
      </c>
      <c r="E58" s="10">
        <f>B58+C58</f>
        <v>45138</v>
      </c>
      <c r="G58" s="3">
        <v>43738</v>
      </c>
      <c r="H58" s="10">
        <v>3927</v>
      </c>
      <c r="I58" s="3">
        <f>G58-H58</f>
        <v>39811</v>
      </c>
      <c r="J58" s="3">
        <f>G58+H58</f>
        <v>47665</v>
      </c>
      <c r="K58" s="3"/>
      <c r="L58" s="3">
        <v>59341</v>
      </c>
      <c r="M58" s="3">
        <v>4311</v>
      </c>
      <c r="N58" s="3">
        <f>L58-M58</f>
        <v>55030</v>
      </c>
      <c r="O58" s="3">
        <f>L58+M58</f>
        <v>63652</v>
      </c>
    </row>
    <row r="59" spans="1:19">
      <c r="A59" s="9" t="s">
        <v>3</v>
      </c>
      <c r="B59" s="3">
        <v>96185</v>
      </c>
      <c r="C59" s="10">
        <v>3411</v>
      </c>
      <c r="D59" s="10">
        <f>B59-C59</f>
        <v>92774</v>
      </c>
      <c r="E59" s="10">
        <f>B59+C59</f>
        <v>99596</v>
      </c>
      <c r="G59" s="3">
        <v>100784</v>
      </c>
      <c r="H59" s="10">
        <v>2073</v>
      </c>
      <c r="I59" s="3">
        <f>G59-H59</f>
        <v>98711</v>
      </c>
      <c r="J59" s="3">
        <f>G59+H59</f>
        <v>102857</v>
      </c>
      <c r="K59" s="3"/>
      <c r="L59" s="3">
        <v>115769</v>
      </c>
      <c r="M59" s="3">
        <v>5239</v>
      </c>
      <c r="N59" s="3">
        <f>L59-M59</f>
        <v>110530</v>
      </c>
      <c r="O59" s="3">
        <f>L59+M59</f>
        <v>121008</v>
      </c>
    </row>
    <row r="60" spans="1:19">
      <c r="A60" s="9"/>
      <c r="B60" s="3"/>
      <c r="C60" s="10"/>
      <c r="D60" s="10"/>
      <c r="E60" s="10"/>
      <c r="G60" s="3"/>
      <c r="H60" s="10"/>
      <c r="I60" s="3"/>
      <c r="J60" s="3"/>
      <c r="K60" s="3"/>
      <c r="L60" s="3"/>
      <c r="N60" s="3"/>
      <c r="O60" s="3"/>
    </row>
    <row r="61" spans="1:19">
      <c r="A61" s="9" t="s">
        <v>4</v>
      </c>
      <c r="B61" s="3">
        <v>69334</v>
      </c>
      <c r="C61" s="10">
        <v>2846</v>
      </c>
      <c r="D61" s="10">
        <f>B61-C61</f>
        <v>66488</v>
      </c>
      <c r="E61" s="10">
        <f>B61+C61</f>
        <v>72180</v>
      </c>
      <c r="G61" s="3">
        <v>75071</v>
      </c>
      <c r="H61" s="10">
        <v>2343</v>
      </c>
      <c r="I61" s="3">
        <f>G61-H61</f>
        <v>72728</v>
      </c>
      <c r="J61" s="3">
        <f>G61+H61</f>
        <v>77414</v>
      </c>
      <c r="K61" s="3"/>
      <c r="L61" s="3">
        <v>91582</v>
      </c>
      <c r="M61" s="3">
        <v>2788</v>
      </c>
      <c r="N61" s="3">
        <f>L61-M61</f>
        <v>88794</v>
      </c>
      <c r="O61" s="3">
        <f>L61+M61</f>
        <v>94370</v>
      </c>
    </row>
    <row r="63" spans="1:19">
      <c r="A63" s="9" t="s">
        <v>26</v>
      </c>
      <c r="B63" s="11">
        <f>D14</f>
        <v>1.1235398520319084</v>
      </c>
      <c r="G63" s="37">
        <f>J14</f>
        <v>1.0162218778572869</v>
      </c>
    </row>
    <row r="65" spans="1:17">
      <c r="A65" s="9" t="s">
        <v>27</v>
      </c>
    </row>
    <row r="66" spans="1:17">
      <c r="B66" s="9">
        <v>2007</v>
      </c>
      <c r="C66" s="9" t="s">
        <v>22</v>
      </c>
      <c r="D66" s="9" t="s">
        <v>23</v>
      </c>
      <c r="E66" s="9" t="s">
        <v>24</v>
      </c>
      <c r="G66" s="9">
        <v>2013</v>
      </c>
      <c r="H66" s="9" t="s">
        <v>22</v>
      </c>
      <c r="I66" s="9" t="s">
        <v>23</v>
      </c>
      <c r="J66" s="9" t="s">
        <v>24</v>
      </c>
      <c r="L66" s="9"/>
      <c r="M66" s="9"/>
      <c r="N66" s="9"/>
      <c r="O66" s="9"/>
      <c r="P66" s="9"/>
      <c r="Q66" s="9"/>
    </row>
    <row r="67" spans="1:17">
      <c r="A67" t="s">
        <v>0</v>
      </c>
      <c r="B67" s="12">
        <f t="shared" ref="B67:E70" si="6">B56*$B$63</f>
        <v>96925.535955088679</v>
      </c>
      <c r="C67" s="12">
        <f t="shared" si="6"/>
        <v>16127.291036066013</v>
      </c>
      <c r="D67" s="12">
        <f t="shared" si="6"/>
        <v>80798.244919022662</v>
      </c>
      <c r="E67" s="12">
        <f t="shared" si="6"/>
        <v>113052.8269911547</v>
      </c>
      <c r="G67" s="12">
        <f>G56*$G$63</f>
        <v>97777.820421794575</v>
      </c>
      <c r="H67" s="12">
        <f>H56*$G$63</f>
        <v>14782.979657189953</v>
      </c>
      <c r="I67" s="12">
        <f>I56*$G$63</f>
        <v>82994.840764604625</v>
      </c>
      <c r="J67" s="12">
        <f>J56*$G$63</f>
        <v>112560.80007898452</v>
      </c>
    </row>
    <row r="68" spans="1:17">
      <c r="A68" t="s">
        <v>1</v>
      </c>
      <c r="B68" s="12">
        <f t="shared" si="6"/>
        <v>46823.523333429781</v>
      </c>
      <c r="C68" s="12">
        <f>C57*$B$63</f>
        <v>6845.7283184304179</v>
      </c>
      <c r="D68" s="12">
        <f t="shared" si="6"/>
        <v>39977.795014999363</v>
      </c>
      <c r="E68" s="12">
        <f t="shared" si="6"/>
        <v>53669.251651860199</v>
      </c>
      <c r="G68" s="12">
        <f t="shared" ref="G68:J68" si="7">G57*$G$63</f>
        <v>51141.366003167961</v>
      </c>
      <c r="H68" s="12">
        <f t="shared" si="7"/>
        <v>5774.1727099851041</v>
      </c>
      <c r="I68" s="12">
        <f t="shared" si="7"/>
        <v>45367.193293182856</v>
      </c>
      <c r="J68" s="12">
        <f t="shared" si="7"/>
        <v>56915.538713153066</v>
      </c>
    </row>
    <row r="69" spans="1:17">
      <c r="A69" t="s">
        <v>2</v>
      </c>
      <c r="B69" s="12">
        <f t="shared" si="6"/>
        <v>48241.430626694055</v>
      </c>
      <c r="C69" s="12">
        <f t="shared" si="6"/>
        <v>2472.9112143222305</v>
      </c>
      <c r="D69" s="12">
        <f t="shared" si="6"/>
        <v>45768.519412371825</v>
      </c>
      <c r="E69" s="12">
        <f t="shared" si="6"/>
        <v>50714.341841016285</v>
      </c>
      <c r="G69" s="12">
        <f t="shared" ref="G69:J69" si="8">G58*$G$63</f>
        <v>44447.512493722017</v>
      </c>
      <c r="H69" s="12">
        <f t="shared" si="8"/>
        <v>3990.7033143455656</v>
      </c>
      <c r="I69" s="12">
        <f t="shared" si="8"/>
        <v>40456.809179376447</v>
      </c>
      <c r="J69" s="12">
        <f t="shared" si="8"/>
        <v>48438.21580806758</v>
      </c>
    </row>
    <row r="70" spans="1:17">
      <c r="A70" t="s">
        <v>3</v>
      </c>
      <c r="B70" s="12">
        <f t="shared" si="6"/>
        <v>108067.68066768911</v>
      </c>
      <c r="C70" s="12">
        <f t="shared" si="6"/>
        <v>3832.3944352808398</v>
      </c>
      <c r="D70" s="12">
        <f t="shared" si="6"/>
        <v>104235.28623240827</v>
      </c>
      <c r="E70" s="12">
        <f t="shared" si="6"/>
        <v>111900.07510296995</v>
      </c>
      <c r="G70" s="12">
        <f t="shared" ref="G70:J72" si="9">G59*$G$63</f>
        <v>102418.9057379688</v>
      </c>
      <c r="H70" s="12">
        <f t="shared" si="9"/>
        <v>2106.6279527981555</v>
      </c>
      <c r="I70" s="12">
        <f t="shared" si="9"/>
        <v>100312.27778517065</v>
      </c>
      <c r="J70" s="12">
        <f t="shared" si="9"/>
        <v>104525.53369076696</v>
      </c>
    </row>
    <row r="71" spans="1:17">
      <c r="B71" s="12"/>
      <c r="C71" s="12"/>
      <c r="D71" s="12"/>
      <c r="E71" s="12"/>
      <c r="G71" s="3"/>
      <c r="H71" s="10"/>
      <c r="I71" s="3"/>
      <c r="J71" s="3"/>
    </row>
    <row r="72" spans="1:17">
      <c r="A72" t="s">
        <v>4</v>
      </c>
      <c r="B72" s="12">
        <f>B61*$B$63</f>
        <v>77899.512100780339</v>
      </c>
      <c r="C72" s="12">
        <f>C61*$B$63</f>
        <v>3197.5944188828112</v>
      </c>
      <c r="D72" s="12">
        <f>D61*$B$63</f>
        <v>74701.917681897525</v>
      </c>
      <c r="E72" s="12">
        <f>E61*$B$63</f>
        <v>81097.106519663153</v>
      </c>
      <c r="G72" s="3">
        <f t="shared" si="9"/>
        <v>76288.792592624392</v>
      </c>
      <c r="H72" s="10">
        <f t="shared" si="9"/>
        <v>2381.0078598196233</v>
      </c>
      <c r="I72" s="3">
        <f t="shared" si="9"/>
        <v>73907.784732804765</v>
      </c>
      <c r="J72" s="3">
        <f t="shared" si="9"/>
        <v>78669.800452444004</v>
      </c>
    </row>
    <row r="77" spans="1:17">
      <c r="A77" t="s">
        <v>29</v>
      </c>
    </row>
    <row r="78" spans="1:17">
      <c r="A78" s="16" t="s">
        <v>0</v>
      </c>
      <c r="B78" s="17">
        <v>96925</v>
      </c>
    </row>
    <row r="79" spans="1:17">
      <c r="A79" s="16" t="s">
        <v>1</v>
      </c>
      <c r="B79" s="17">
        <v>52406</v>
      </c>
    </row>
    <row r="80" spans="1:17">
      <c r="A80" s="16" t="s">
        <v>2</v>
      </c>
      <c r="B80" s="17">
        <v>59341</v>
      </c>
    </row>
    <row r="81" spans="1:2">
      <c r="A81" s="16" t="s">
        <v>3</v>
      </c>
      <c r="B81" s="17">
        <v>115769</v>
      </c>
    </row>
  </sheetData>
  <mergeCells count="2">
    <mergeCell ref="A40:P50"/>
    <mergeCell ref="A35:P3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opLeftCell="F1" zoomScale="78" zoomScaleNormal="78" workbookViewId="0">
      <selection activeCell="W19" sqref="W19"/>
    </sheetView>
  </sheetViews>
  <sheetFormatPr defaultRowHeight="14.4"/>
  <cols>
    <col min="1" max="1" width="39.109375" customWidth="1"/>
    <col min="2" max="2" width="9.5546875" bestFit="1" customWidth="1"/>
    <col min="7" max="7" width="12.21875" customWidth="1"/>
    <col min="11" max="11" width="40.44140625" bestFit="1" customWidth="1"/>
  </cols>
  <sheetData>
    <row r="1" spans="1:15" ht="15.6">
      <c r="A1" s="35">
        <v>2016</v>
      </c>
    </row>
    <row r="2" spans="1:15" ht="26.4">
      <c r="A2" s="18" t="s">
        <v>30</v>
      </c>
      <c r="B2" s="42" t="s">
        <v>31</v>
      </c>
      <c r="C2" s="42"/>
      <c r="D2" s="42" t="s">
        <v>32</v>
      </c>
      <c r="E2" s="42"/>
      <c r="F2" s="43" t="s">
        <v>33</v>
      </c>
      <c r="G2" s="43"/>
      <c r="H2" s="42" t="s">
        <v>34</v>
      </c>
      <c r="I2" s="42"/>
      <c r="K2" s="19"/>
      <c r="L2" s="20" t="s">
        <v>35</v>
      </c>
      <c r="M2" s="20" t="s">
        <v>0</v>
      </c>
      <c r="N2" s="20" t="s">
        <v>3</v>
      </c>
      <c r="O2" s="20" t="s">
        <v>36</v>
      </c>
    </row>
    <row r="3" spans="1:15" ht="26.4">
      <c r="A3" s="21"/>
      <c r="B3" s="33" t="s">
        <v>37</v>
      </c>
      <c r="C3" s="33" t="s">
        <v>38</v>
      </c>
      <c r="D3" s="33" t="s">
        <v>37</v>
      </c>
      <c r="E3" s="33" t="s">
        <v>38</v>
      </c>
      <c r="F3" s="34" t="s">
        <v>37</v>
      </c>
      <c r="G3" s="34" t="s">
        <v>38</v>
      </c>
      <c r="H3" s="33" t="s">
        <v>37</v>
      </c>
      <c r="I3" s="33" t="s">
        <v>38</v>
      </c>
      <c r="K3" s="20" t="s">
        <v>39</v>
      </c>
      <c r="L3" s="19">
        <f>B4</f>
        <v>64080</v>
      </c>
      <c r="M3" s="19">
        <f>D4</f>
        <v>53495</v>
      </c>
      <c r="N3" s="26">
        <f>F4</f>
        <v>449921</v>
      </c>
      <c r="O3" s="26">
        <f>H4</f>
        <v>233737</v>
      </c>
    </row>
    <row r="4" spans="1:15">
      <c r="A4" s="33" t="s">
        <v>40</v>
      </c>
      <c r="B4" s="24">
        <v>64080</v>
      </c>
      <c r="C4" s="25">
        <v>1551</v>
      </c>
      <c r="D4" s="24">
        <v>53495</v>
      </c>
      <c r="E4" s="25">
        <v>1643</v>
      </c>
      <c r="F4" s="25">
        <v>449921</v>
      </c>
      <c r="G4" s="34">
        <v>481</v>
      </c>
      <c r="H4" s="24">
        <v>233737</v>
      </c>
      <c r="I4" s="34" t="s">
        <v>41</v>
      </c>
      <c r="K4" s="20" t="s">
        <v>42</v>
      </c>
      <c r="L4" s="26">
        <f>B6+B11</f>
        <v>6430</v>
      </c>
      <c r="M4" s="19">
        <f>D6+D11</f>
        <v>4103</v>
      </c>
      <c r="N4" s="26">
        <f>F6+F11</f>
        <v>12563</v>
      </c>
      <c r="O4" s="26">
        <f>H6+H11</f>
        <v>68178</v>
      </c>
    </row>
    <row r="5" spans="1:15">
      <c r="A5" s="33" t="s">
        <v>43</v>
      </c>
      <c r="B5" s="24">
        <v>30251</v>
      </c>
      <c r="C5" s="25">
        <v>1093</v>
      </c>
      <c r="D5" s="24">
        <v>27060</v>
      </c>
      <c r="E5" s="34">
        <v>917</v>
      </c>
      <c r="F5" s="25">
        <v>225663</v>
      </c>
      <c r="G5" s="34">
        <v>357</v>
      </c>
      <c r="H5" s="24">
        <v>119046</v>
      </c>
      <c r="I5" s="34" t="s">
        <v>41</v>
      </c>
      <c r="K5" s="20" t="s">
        <v>44</v>
      </c>
      <c r="L5" s="19">
        <f>B7+B12</f>
        <v>19260</v>
      </c>
      <c r="M5" s="19">
        <f>D7+D12</f>
        <v>6812</v>
      </c>
      <c r="N5" s="26">
        <f>F7+F12</f>
        <v>47610</v>
      </c>
      <c r="O5" s="26">
        <f>H7+H12</f>
        <v>60505</v>
      </c>
    </row>
    <row r="6" spans="1:15">
      <c r="A6" s="33" t="s">
        <v>42</v>
      </c>
      <c r="B6" s="24">
        <v>2669</v>
      </c>
      <c r="C6" s="34">
        <v>876</v>
      </c>
      <c r="D6" s="24">
        <v>1396</v>
      </c>
      <c r="E6" s="34">
        <v>763</v>
      </c>
      <c r="F6" s="25">
        <v>6432</v>
      </c>
      <c r="G6" s="25">
        <v>1515</v>
      </c>
      <c r="H6" s="24">
        <v>39083</v>
      </c>
      <c r="I6" s="25">
        <v>3164</v>
      </c>
      <c r="K6" s="20" t="s">
        <v>45</v>
      </c>
      <c r="L6" s="26">
        <f>B8+B13</f>
        <v>21745</v>
      </c>
      <c r="M6" s="19">
        <f>D8+D13</f>
        <v>9192</v>
      </c>
      <c r="N6" s="26">
        <f>F8+F13</f>
        <v>115814</v>
      </c>
      <c r="O6" s="26">
        <f>H8+H13</f>
        <v>51675</v>
      </c>
    </row>
    <row r="7" spans="1:15" ht="26.4">
      <c r="A7" s="33" t="s">
        <v>44</v>
      </c>
      <c r="B7" s="24">
        <v>9821</v>
      </c>
      <c r="C7" s="25">
        <v>1781</v>
      </c>
      <c r="D7" s="24">
        <v>2807</v>
      </c>
      <c r="E7" s="34">
        <v>1042</v>
      </c>
      <c r="F7" s="25">
        <v>21285</v>
      </c>
      <c r="G7" s="25">
        <v>2443</v>
      </c>
      <c r="H7" s="24">
        <v>31801</v>
      </c>
      <c r="I7" s="25">
        <v>3315</v>
      </c>
      <c r="K7" s="20" t="s">
        <v>46</v>
      </c>
      <c r="L7" s="19">
        <f>B9+B14</f>
        <v>16645</v>
      </c>
      <c r="M7" s="19">
        <f>D9+D14</f>
        <v>33388</v>
      </c>
      <c r="N7" s="26">
        <f>F9+F14</f>
        <v>273934</v>
      </c>
      <c r="O7" s="26">
        <f>H9+H14</f>
        <v>53379</v>
      </c>
    </row>
    <row r="8" spans="1:15">
      <c r="A8" s="33" t="s">
        <v>45</v>
      </c>
      <c r="B8" s="24">
        <v>10010</v>
      </c>
      <c r="C8" s="25">
        <v>1749</v>
      </c>
      <c r="D8" s="24">
        <v>5353</v>
      </c>
      <c r="E8" s="34">
        <v>1378</v>
      </c>
      <c r="F8" s="25">
        <v>60605</v>
      </c>
      <c r="G8" s="25">
        <v>4021</v>
      </c>
      <c r="H8" s="24">
        <v>23890</v>
      </c>
      <c r="I8" s="25">
        <v>2434</v>
      </c>
    </row>
    <row r="9" spans="1:15">
      <c r="A9" s="33" t="s">
        <v>46</v>
      </c>
      <c r="B9" s="24">
        <v>7751</v>
      </c>
      <c r="C9" s="25">
        <v>1635</v>
      </c>
      <c r="D9" s="24">
        <v>17504</v>
      </c>
      <c r="E9" s="25">
        <v>1930</v>
      </c>
      <c r="F9" s="25">
        <v>137341</v>
      </c>
      <c r="G9" s="25">
        <v>4454</v>
      </c>
      <c r="H9" s="24">
        <v>24272</v>
      </c>
      <c r="I9" s="25">
        <v>2687</v>
      </c>
      <c r="K9" s="19"/>
      <c r="L9" s="20" t="s">
        <v>35</v>
      </c>
      <c r="M9" s="20" t="s">
        <v>0</v>
      </c>
      <c r="N9" s="20" t="s">
        <v>3</v>
      </c>
      <c r="O9" s="20" t="s">
        <v>2</v>
      </c>
    </row>
    <row r="10" spans="1:15">
      <c r="A10" s="33" t="s">
        <v>47</v>
      </c>
      <c r="B10" s="24">
        <v>33829</v>
      </c>
      <c r="C10" s="25">
        <v>933</v>
      </c>
      <c r="D10" s="24">
        <v>26435</v>
      </c>
      <c r="E10" s="25">
        <v>1119</v>
      </c>
      <c r="F10" s="25">
        <v>224258</v>
      </c>
      <c r="G10" s="34">
        <v>305</v>
      </c>
      <c r="H10" s="24">
        <v>114691</v>
      </c>
      <c r="I10" s="34" t="s">
        <v>41</v>
      </c>
      <c r="K10" s="20" t="s">
        <v>42</v>
      </c>
      <c r="L10" s="27">
        <f>L4/L3</f>
        <v>0.10034332084893882</v>
      </c>
      <c r="M10" s="27">
        <f>M4/M3</f>
        <v>7.6698756893167588E-2</v>
      </c>
      <c r="N10" s="27">
        <f>N4/N3</f>
        <v>2.7922679759335527E-2</v>
      </c>
      <c r="O10" s="27">
        <f>O4/O3</f>
        <v>0.29168681038945482</v>
      </c>
    </row>
    <row r="11" spans="1:15">
      <c r="A11" s="33" t="s">
        <v>42</v>
      </c>
      <c r="B11" s="24">
        <v>3761</v>
      </c>
      <c r="C11" s="34">
        <v>1185</v>
      </c>
      <c r="D11" s="24">
        <v>2707</v>
      </c>
      <c r="E11" s="34">
        <v>1431</v>
      </c>
      <c r="F11" s="25">
        <v>6131</v>
      </c>
      <c r="G11" s="25">
        <v>1462</v>
      </c>
      <c r="H11" s="24">
        <v>29095</v>
      </c>
      <c r="I11" s="25">
        <v>3247</v>
      </c>
      <c r="K11" s="20" t="s">
        <v>44</v>
      </c>
      <c r="L11" s="27">
        <f>L5/L3</f>
        <v>0.300561797752809</v>
      </c>
      <c r="M11" s="27">
        <f>M5/M3</f>
        <v>0.12733900364520048</v>
      </c>
      <c r="N11" s="27">
        <f>N5/N3</f>
        <v>0.10581857703908019</v>
      </c>
      <c r="O11" s="27">
        <f>O5/O3</f>
        <v>0.2588593162400476</v>
      </c>
    </row>
    <row r="12" spans="1:15" ht="26.4">
      <c r="A12" s="33" t="s">
        <v>44</v>
      </c>
      <c r="B12" s="24">
        <v>9439</v>
      </c>
      <c r="C12" s="25">
        <v>1920</v>
      </c>
      <c r="D12" s="24">
        <v>4005</v>
      </c>
      <c r="E12" s="34">
        <v>1233</v>
      </c>
      <c r="F12" s="25">
        <v>26325</v>
      </c>
      <c r="G12" s="25">
        <v>3219</v>
      </c>
      <c r="H12" s="24">
        <v>28704</v>
      </c>
      <c r="I12" s="25">
        <v>2776</v>
      </c>
      <c r="K12" s="20" t="s">
        <v>45</v>
      </c>
      <c r="L12" s="27">
        <f>L6/L3</f>
        <v>0.33934144818976281</v>
      </c>
      <c r="M12" s="27">
        <f>M6/M3</f>
        <v>0.1718291429105524</v>
      </c>
      <c r="N12" s="27">
        <f>N6/N3</f>
        <v>0.2574096341357705</v>
      </c>
      <c r="O12" s="27">
        <f>O6/O3</f>
        <v>0.22108181417576164</v>
      </c>
    </row>
    <row r="13" spans="1:15">
      <c r="A13" s="33" t="s">
        <v>45</v>
      </c>
      <c r="B13" s="24">
        <v>11735</v>
      </c>
      <c r="C13" s="25">
        <v>1774</v>
      </c>
      <c r="D13" s="24">
        <v>3839</v>
      </c>
      <c r="E13" s="25">
        <v>1034</v>
      </c>
      <c r="F13" s="25">
        <v>55209</v>
      </c>
      <c r="G13" s="25">
        <v>3311</v>
      </c>
      <c r="H13" s="24">
        <v>27785</v>
      </c>
      <c r="I13" s="25">
        <v>2896</v>
      </c>
      <c r="K13" s="20" t="s">
        <v>46</v>
      </c>
      <c r="L13" s="28">
        <f>L7/L3</f>
        <v>0.25975343320848937</v>
      </c>
      <c r="M13" s="27">
        <f>M7/M3</f>
        <v>0.62413309655107951</v>
      </c>
      <c r="N13" s="27">
        <f>N7/N3</f>
        <v>0.6088491090658138</v>
      </c>
      <c r="O13" s="27">
        <f>O7/O3</f>
        <v>0.22837205919473597</v>
      </c>
    </row>
    <row r="14" spans="1:15">
      <c r="A14" s="33" t="s">
        <v>46</v>
      </c>
      <c r="B14" s="24">
        <v>8894</v>
      </c>
      <c r="C14" s="25">
        <v>1674</v>
      </c>
      <c r="D14" s="24">
        <v>15884</v>
      </c>
      <c r="E14" s="25">
        <v>1648</v>
      </c>
      <c r="F14" s="25">
        <v>136593</v>
      </c>
      <c r="G14" s="25">
        <v>3352</v>
      </c>
      <c r="H14" s="24">
        <v>29107</v>
      </c>
      <c r="I14" s="25">
        <v>2868</v>
      </c>
      <c r="L14" s="6">
        <f>SUM(L10:L13)</f>
        <v>1</v>
      </c>
      <c r="M14" s="6">
        <f>SUM(M10:M13)</f>
        <v>1</v>
      </c>
      <c r="N14" s="6">
        <f>SUM(N10:N13)</f>
        <v>1</v>
      </c>
      <c r="O14" s="6">
        <f>SUM(O10:O13)</f>
        <v>1</v>
      </c>
    </row>
    <row r="16" spans="1:15">
      <c r="K16" s="38"/>
      <c r="L16" s="38" t="s">
        <v>0</v>
      </c>
      <c r="M16" s="38" t="s">
        <v>1</v>
      </c>
      <c r="N16" s="38" t="s">
        <v>48</v>
      </c>
      <c r="O16" s="38" t="s">
        <v>3</v>
      </c>
    </row>
    <row r="17" spans="1:16">
      <c r="A17" t="s">
        <v>49</v>
      </c>
      <c r="K17" s="39" t="s">
        <v>46</v>
      </c>
      <c r="L17" s="40">
        <f>M13</f>
        <v>0.62413309655107951</v>
      </c>
      <c r="M17" s="40">
        <f>L13</f>
        <v>0.25975343320848937</v>
      </c>
      <c r="N17" s="40">
        <f>O13</f>
        <v>0.22837205919473597</v>
      </c>
      <c r="O17" s="40">
        <f>N13</f>
        <v>0.6088491090658138</v>
      </c>
      <c r="P17" s="29"/>
    </row>
    <row r="18" spans="1:16">
      <c r="A18" t="s">
        <v>50</v>
      </c>
    </row>
    <row r="20" spans="1:16">
      <c r="A20" s="19" t="s">
        <v>51</v>
      </c>
      <c r="B20" s="19" t="s">
        <v>52</v>
      </c>
      <c r="C20" s="19" t="s">
        <v>53</v>
      </c>
      <c r="D20" s="19" t="s">
        <v>54</v>
      </c>
      <c r="E20" s="19" t="s">
        <v>55</v>
      </c>
      <c r="F20" s="19" t="s">
        <v>56</v>
      </c>
      <c r="G20" s="19" t="s">
        <v>57</v>
      </c>
      <c r="H20" s="19" t="s">
        <v>23</v>
      </c>
      <c r="I20" s="19" t="s">
        <v>58</v>
      </c>
      <c r="J20" s="19" t="s">
        <v>59</v>
      </c>
    </row>
    <row r="21" spans="1:16">
      <c r="A21" s="19" t="s">
        <v>1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6">
      <c r="A22" s="20" t="s">
        <v>42</v>
      </c>
      <c r="B22" s="30">
        <f>SUM(B6,B11)</f>
        <v>6430</v>
      </c>
      <c r="C22" s="26">
        <f>B4</f>
        <v>64080</v>
      </c>
      <c r="D22" s="27">
        <f>B22/C22</f>
        <v>0.10034332084893882</v>
      </c>
      <c r="E22" s="19">
        <f>SQRT(SUMSQ(C6,C11))</f>
        <v>1473.6353008801059</v>
      </c>
      <c r="F22" s="26">
        <f>C4</f>
        <v>1551</v>
      </c>
      <c r="G22" s="31">
        <f>(SQRT(E22^2-(D22^2*F22^2)))/C22</f>
        <v>2.2868195752722462E-2</v>
      </c>
      <c r="H22" s="32">
        <f>D22-G22</f>
        <v>7.747512509621636E-2</v>
      </c>
      <c r="I22" s="32">
        <f>D22+G22</f>
        <v>0.12321151660166128</v>
      </c>
      <c r="J22" s="31">
        <f>(G22/1.645)/D22</f>
        <v>0.13854074828141788</v>
      </c>
    </row>
    <row r="23" spans="1:16" ht="26.4">
      <c r="A23" s="20" t="s">
        <v>44</v>
      </c>
      <c r="B23" s="26">
        <f>SUM(B7,B12)</f>
        <v>19260</v>
      </c>
      <c r="C23" s="26">
        <f>B4</f>
        <v>64080</v>
      </c>
      <c r="D23" s="27">
        <f>B23/C23</f>
        <v>0.300561797752809</v>
      </c>
      <c r="E23" s="19">
        <f>SQRT(SUMSQ(C7,C12))</f>
        <v>2618.8472654967873</v>
      </c>
      <c r="F23" s="26">
        <f>C4</f>
        <v>1551</v>
      </c>
      <c r="G23" s="31">
        <f>(SQRT(E23^2-(D23^2*F23^2)))/C23</f>
        <v>4.021570786293277E-2</v>
      </c>
      <c r="H23" s="32">
        <f>D23-G23</f>
        <v>0.26034608988987623</v>
      </c>
      <c r="I23" s="32">
        <f>D23+G23</f>
        <v>0.34077750561574177</v>
      </c>
      <c r="J23" s="31">
        <f>(G23/1.645)/D23</f>
        <v>8.1338476829838732E-2</v>
      </c>
    </row>
    <row r="24" spans="1:16">
      <c r="A24" s="20" t="s">
        <v>45</v>
      </c>
      <c r="B24" s="26">
        <f>SUM(B8,B13)</f>
        <v>21745</v>
      </c>
      <c r="C24" s="26">
        <f>B4</f>
        <v>64080</v>
      </c>
      <c r="D24" s="27">
        <f>B24/C24</f>
        <v>0.33934144818976281</v>
      </c>
      <c r="E24" s="19">
        <f>SQRT(SUMSQ(C8,C13))</f>
        <v>2491.1999116891443</v>
      </c>
      <c r="F24" s="26">
        <f>C4</f>
        <v>1551</v>
      </c>
      <c r="G24" s="31">
        <f>(SQRT(E24^2-(D24^2*F24^2)))/C24</f>
        <v>3.7998865460819556E-2</v>
      </c>
      <c r="H24" s="32">
        <f>D24-G24</f>
        <v>0.30134258272894326</v>
      </c>
      <c r="I24" s="32">
        <f>D24+G24</f>
        <v>0.37734031365058235</v>
      </c>
      <c r="J24" s="31">
        <f>(G24/1.645)/D24</f>
        <v>6.8071891556786404E-2</v>
      </c>
    </row>
    <row r="25" spans="1:16">
      <c r="A25" s="20" t="s">
        <v>46</v>
      </c>
      <c r="B25" s="26">
        <f>SUM(B9,B14)</f>
        <v>16645</v>
      </c>
      <c r="C25" s="26">
        <f>B4</f>
        <v>64080</v>
      </c>
      <c r="D25" s="27">
        <f>B25/C25</f>
        <v>0.25975343320848937</v>
      </c>
      <c r="E25" s="19">
        <f>SQRT(SUMSQ(C9,C14))</f>
        <v>2339.978846058229</v>
      </c>
      <c r="F25" s="26">
        <f>C4</f>
        <v>1551</v>
      </c>
      <c r="G25" s="31">
        <f>(SQRT(E25^2-(D25^2*F25^2)))/C25</f>
        <v>3.5971222449521723E-2</v>
      </c>
      <c r="H25" s="32">
        <f>D25-G25</f>
        <v>0.22378221075896765</v>
      </c>
      <c r="I25" s="32">
        <f>D25+G25</f>
        <v>0.29572465565801109</v>
      </c>
      <c r="J25" s="31">
        <f>(G25/1.645)/D25</f>
        <v>8.418369781866647E-2</v>
      </c>
    </row>
    <row r="27" spans="1:16">
      <c r="A27" s="19" t="s">
        <v>51</v>
      </c>
      <c r="B27" s="19" t="s">
        <v>52</v>
      </c>
      <c r="C27" s="19" t="s">
        <v>53</v>
      </c>
      <c r="D27" s="19" t="s">
        <v>54</v>
      </c>
      <c r="E27" s="19" t="s">
        <v>55</v>
      </c>
      <c r="F27" s="19" t="s">
        <v>56</v>
      </c>
      <c r="G27" s="19" t="s">
        <v>57</v>
      </c>
      <c r="H27" s="19" t="s">
        <v>23</v>
      </c>
      <c r="I27" s="19" t="s">
        <v>58</v>
      </c>
      <c r="J27" s="19" t="s">
        <v>59</v>
      </c>
    </row>
    <row r="28" spans="1:16">
      <c r="A28" s="19" t="s">
        <v>32</v>
      </c>
      <c r="B28" s="19"/>
      <c r="C28" s="19"/>
      <c r="D28" s="19"/>
      <c r="E28" s="19"/>
      <c r="F28" s="19"/>
      <c r="G28" s="19"/>
      <c r="H28" s="19"/>
      <c r="I28" s="19"/>
      <c r="J28" s="19"/>
    </row>
    <row r="29" spans="1:16">
      <c r="A29" s="20" t="s">
        <v>42</v>
      </c>
      <c r="B29" s="26">
        <f>SUM(D6,D11)</f>
        <v>4103</v>
      </c>
      <c r="C29" s="26">
        <f>D4</f>
        <v>53495</v>
      </c>
      <c r="D29" s="27">
        <f>B29/C29</f>
        <v>7.6698756893167588E-2</v>
      </c>
      <c r="E29" s="19">
        <f>SQRT(SUMSQ(E6,E11))</f>
        <v>1621.7058919545184</v>
      </c>
      <c r="F29" s="26">
        <f>E4</f>
        <v>1643</v>
      </c>
      <c r="G29" s="31">
        <f>(SQRT(E29^2-(D29^2*F29^2)))/C29</f>
        <v>3.0223429953033603E-2</v>
      </c>
      <c r="H29" s="32">
        <f>D29-G29</f>
        <v>4.6475326940133982E-2</v>
      </c>
      <c r="I29" s="32">
        <f>D29+G29</f>
        <v>0.10692218684620119</v>
      </c>
      <c r="J29" s="31">
        <f>(G29/1.645)/D29</f>
        <v>0.23954633022431249</v>
      </c>
    </row>
    <row r="30" spans="1:16" ht="26.4">
      <c r="A30" s="20" t="s">
        <v>44</v>
      </c>
      <c r="B30" s="26">
        <f>SUM(D7,D12)</f>
        <v>6812</v>
      </c>
      <c r="C30" s="26">
        <f>D4</f>
        <v>53495</v>
      </c>
      <c r="D30" s="27">
        <f>B30/C30</f>
        <v>0.12733900364520048</v>
      </c>
      <c r="E30" s="19">
        <f>SQRT(SUMSQ(E7,E12))</f>
        <v>1614.327414126391</v>
      </c>
      <c r="F30" s="26">
        <f>E4</f>
        <v>1643</v>
      </c>
      <c r="G30" s="31">
        <f>(SQRT(E30^2-(D30^2*F30^2)))/C30</f>
        <v>2.9922658237871283E-2</v>
      </c>
      <c r="H30" s="32">
        <f>D30-G30</f>
        <v>9.74163454073292E-2</v>
      </c>
      <c r="I30" s="32">
        <f>D30+G30</f>
        <v>0.15726166188307178</v>
      </c>
      <c r="J30" s="31">
        <f>(G30/1.645)/D30</f>
        <v>0.1428475587007127</v>
      </c>
    </row>
    <row r="31" spans="1:16">
      <c r="A31" s="20" t="s">
        <v>45</v>
      </c>
      <c r="B31" s="26">
        <f>SUM(D8,D13)</f>
        <v>9192</v>
      </c>
      <c r="C31" s="26">
        <f>D4</f>
        <v>53495</v>
      </c>
      <c r="D31" s="27">
        <f>B31/C31</f>
        <v>0.1718291429105524</v>
      </c>
      <c r="E31" s="19">
        <f>SQRT(SUMSQ(E8,E13))</f>
        <v>1722.8000464360337</v>
      </c>
      <c r="F31" s="26">
        <f>E4</f>
        <v>1643</v>
      </c>
      <c r="G31" s="31">
        <f>(SQRT(E31^2-(D31^2*F31^2)))/C31</f>
        <v>3.1769532296406763E-2</v>
      </c>
      <c r="H31" s="32">
        <f>D31-G31</f>
        <v>0.14005961061414562</v>
      </c>
      <c r="I31" s="32">
        <f>D31+G31</f>
        <v>0.20359867520695918</v>
      </c>
      <c r="J31" s="31">
        <f>(G31/1.645)/D31</f>
        <v>0.11239528559235332</v>
      </c>
    </row>
    <row r="32" spans="1:16">
      <c r="A32" s="20" t="s">
        <v>46</v>
      </c>
      <c r="B32" s="26">
        <f>SUM(D9,D14)</f>
        <v>33388</v>
      </c>
      <c r="C32" s="26">
        <f>D4</f>
        <v>53495</v>
      </c>
      <c r="D32" s="27">
        <f>B32/C32</f>
        <v>0.62413309655107951</v>
      </c>
      <c r="E32" s="19">
        <f>SQRT(SUMSQ(E9,E14))</f>
        <v>2537.8739133376976</v>
      </c>
      <c r="F32" s="26">
        <f>E4</f>
        <v>1643</v>
      </c>
      <c r="G32" s="31">
        <f>(SQRT(E32^2-(D32^2*F32^2)))/C32</f>
        <v>4.3396146943174174E-2</v>
      </c>
      <c r="H32" s="32">
        <f>D32-G32</f>
        <v>0.58073694960790534</v>
      </c>
      <c r="I32" s="32">
        <f>D32+G32</f>
        <v>0.66752924349425369</v>
      </c>
      <c r="J32" s="31">
        <f>(G32/1.645)/D32</f>
        <v>4.2267645451582854E-2</v>
      </c>
    </row>
    <row r="34" spans="1:10">
      <c r="A34" s="19" t="s">
        <v>51</v>
      </c>
      <c r="B34" s="19" t="s">
        <v>52</v>
      </c>
      <c r="C34" s="19" t="s">
        <v>53</v>
      </c>
      <c r="D34" s="19" t="s">
        <v>54</v>
      </c>
      <c r="E34" s="19" t="s">
        <v>55</v>
      </c>
      <c r="F34" s="19" t="s">
        <v>56</v>
      </c>
      <c r="G34" s="19" t="s">
        <v>57</v>
      </c>
      <c r="H34" s="19" t="s">
        <v>23</v>
      </c>
      <c r="I34" s="19" t="s">
        <v>58</v>
      </c>
      <c r="J34" s="19" t="s">
        <v>59</v>
      </c>
    </row>
    <row r="35" spans="1:10">
      <c r="A35" s="19" t="s">
        <v>3</v>
      </c>
      <c r="B35" s="19"/>
      <c r="C35" s="19"/>
      <c r="D35" s="19"/>
      <c r="E35" s="19"/>
      <c r="F35" s="19"/>
      <c r="G35" s="19"/>
      <c r="H35" s="19"/>
      <c r="I35" s="19"/>
      <c r="J35" s="19"/>
    </row>
    <row r="36" spans="1:10">
      <c r="A36" s="20" t="s">
        <v>42</v>
      </c>
      <c r="B36" s="26">
        <f>SUM(F6,F11)</f>
        <v>12563</v>
      </c>
      <c r="C36" s="26">
        <f>F4</f>
        <v>449921</v>
      </c>
      <c r="D36" s="27">
        <f>B36/C36</f>
        <v>2.7922679759335527E-2</v>
      </c>
      <c r="E36" s="19">
        <f>SQRT(SUMSQ(G6,G11))</f>
        <v>2105.3904625983278</v>
      </c>
      <c r="F36" s="26">
        <f>G4</f>
        <v>481</v>
      </c>
      <c r="G36" s="31">
        <f>(SQRT(E36^2-(D36^2*F36^2)))/C36</f>
        <v>4.6793717628838662E-3</v>
      </c>
      <c r="H36" s="32">
        <f>D36-G36</f>
        <v>2.3243307996451662E-2</v>
      </c>
      <c r="I36" s="32">
        <f>D36+G36</f>
        <v>3.2602051522219393E-2</v>
      </c>
      <c r="J36" s="31">
        <f>(G36/1.645)/D36</f>
        <v>0.10187427997196727</v>
      </c>
    </row>
    <row r="37" spans="1:10" ht="26.4">
      <c r="A37" s="20" t="s">
        <v>44</v>
      </c>
      <c r="B37" s="26">
        <f>SUM(F7,F12)</f>
        <v>47610</v>
      </c>
      <c r="C37" s="26">
        <f>F4</f>
        <v>449921</v>
      </c>
      <c r="D37" s="27">
        <f>B37/C37</f>
        <v>0.10581857703908019</v>
      </c>
      <c r="E37" s="19">
        <f>SQRT(SUMSQ(G7,G12))</f>
        <v>4041.065453565433</v>
      </c>
      <c r="F37" s="26">
        <f>G4</f>
        <v>481</v>
      </c>
      <c r="G37" s="31">
        <f>(SQRT(E37^2-(D37^2*F37^2)))/C37</f>
        <v>8.9810097695280765E-3</v>
      </c>
      <c r="H37" s="32">
        <f>D37-G37</f>
        <v>9.6837567269552116E-2</v>
      </c>
      <c r="I37" s="32">
        <f>D37+G37</f>
        <v>0.11479958680860827</v>
      </c>
      <c r="J37" s="31">
        <f>(G37/1.645)/D37</f>
        <v>5.1593780220571803E-2</v>
      </c>
    </row>
    <row r="38" spans="1:10">
      <c r="A38" s="20" t="s">
        <v>45</v>
      </c>
      <c r="B38" s="26">
        <f>SUM(F8,F13)</f>
        <v>115814</v>
      </c>
      <c r="C38" s="26">
        <f>F4</f>
        <v>449921</v>
      </c>
      <c r="D38" s="27">
        <f>B38/C38</f>
        <v>0.2574096341357705</v>
      </c>
      <c r="E38" s="19">
        <f>SQRT(SUMSQ(G8,G13))</f>
        <v>5208.7582013374358</v>
      </c>
      <c r="F38" s="26">
        <f>G4</f>
        <v>481</v>
      </c>
      <c r="G38" s="31">
        <f>(SQRT(E38^2-(D38^2*F38^2)))/C38</f>
        <v>1.1573779489311311E-2</v>
      </c>
      <c r="H38" s="32">
        <f>D38-G38</f>
        <v>0.24583585464645918</v>
      </c>
      <c r="I38" s="32">
        <f>D38+G38</f>
        <v>0.26898341362508182</v>
      </c>
      <c r="J38" s="31">
        <f>(G38/1.645)/D38</f>
        <v>2.7332823947981335E-2</v>
      </c>
    </row>
    <row r="39" spans="1:10">
      <c r="A39" s="20" t="s">
        <v>46</v>
      </c>
      <c r="B39" s="26">
        <f>SUM(F9,F14)</f>
        <v>273934</v>
      </c>
      <c r="C39" s="26">
        <f>F4</f>
        <v>449921</v>
      </c>
      <c r="D39" s="27">
        <f>B39/C39</f>
        <v>0.6088491090658138</v>
      </c>
      <c r="E39" s="19">
        <f>SQRT(SUMSQ(G9,G14))</f>
        <v>5574.40759184328</v>
      </c>
      <c r="F39" s="26">
        <f>G4</f>
        <v>481</v>
      </c>
      <c r="G39" s="31">
        <f>(SQRT(E39^2-(D39^2*F39^2)))/C39</f>
        <v>1.237263773246622E-2</v>
      </c>
      <c r="H39" s="32">
        <f>D39-G39</f>
        <v>0.59647647133334758</v>
      </c>
      <c r="I39" s="32">
        <f>D39+G39</f>
        <v>0.62122174679828002</v>
      </c>
      <c r="J39" s="31">
        <f>(G39/1.645)/D39</f>
        <v>1.235340614233312E-2</v>
      </c>
    </row>
    <row r="41" spans="1:10">
      <c r="A41" s="19" t="s">
        <v>51</v>
      </c>
      <c r="B41" s="19" t="s">
        <v>52</v>
      </c>
      <c r="C41" s="19" t="s">
        <v>53</v>
      </c>
      <c r="D41" s="19" t="s">
        <v>54</v>
      </c>
      <c r="E41" s="19" t="s">
        <v>55</v>
      </c>
      <c r="F41" s="19" t="s">
        <v>56</v>
      </c>
      <c r="G41" s="19" t="s">
        <v>57</v>
      </c>
      <c r="H41" s="19" t="s">
        <v>23</v>
      </c>
      <c r="I41" s="19" t="s">
        <v>58</v>
      </c>
      <c r="J41" s="19" t="s">
        <v>59</v>
      </c>
    </row>
    <row r="42" spans="1:10">
      <c r="A42" s="19" t="s">
        <v>48</v>
      </c>
      <c r="B42" s="19"/>
      <c r="C42" s="19"/>
      <c r="D42" s="19"/>
      <c r="E42" s="19"/>
      <c r="F42" s="19"/>
      <c r="G42" s="19"/>
      <c r="H42" s="19"/>
      <c r="I42" s="19"/>
      <c r="J42" s="19"/>
    </row>
    <row r="43" spans="1:10">
      <c r="A43" s="20" t="s">
        <v>42</v>
      </c>
      <c r="B43" s="26">
        <f>SUM(H6,H11)</f>
        <v>68178</v>
      </c>
      <c r="C43" s="26">
        <f>H4</f>
        <v>233737</v>
      </c>
      <c r="D43" s="27">
        <f>B43/C43</f>
        <v>0.29168681038945482</v>
      </c>
      <c r="E43" s="19">
        <f>SQRT(SUMSQ(I6,I11))</f>
        <v>4533.6414723707476</v>
      </c>
      <c r="F43" s="26" t="s">
        <v>60</v>
      </c>
      <c r="G43" s="31" t="e">
        <f>(SQRT(E43^2-(D43^2*F43^2)))/C43</f>
        <v>#VALUE!</v>
      </c>
      <c r="H43" s="36" t="e">
        <f>D43-G43</f>
        <v>#VALUE!</v>
      </c>
      <c r="I43" s="32" t="e">
        <f>D43+G43</f>
        <v>#VALUE!</v>
      </c>
      <c r="J43" s="31" t="e">
        <f>(G43/1.645)/D43</f>
        <v>#VALUE!</v>
      </c>
    </row>
    <row r="44" spans="1:10" ht="26.4">
      <c r="A44" s="20" t="s">
        <v>44</v>
      </c>
      <c r="B44" s="26">
        <f t="shared" ref="B44:B46" si="0">SUM(H7,H12)</f>
        <v>60505</v>
      </c>
      <c r="C44" s="26">
        <f>H4</f>
        <v>233737</v>
      </c>
      <c r="D44" s="27">
        <f>B44/C44</f>
        <v>0.2588593162400476</v>
      </c>
      <c r="E44" s="19">
        <f t="shared" ref="E44:E46" si="1">SQRT(SUMSQ(I7,I12))</f>
        <v>4323.8178731301805</v>
      </c>
      <c r="F44" s="26" t="s">
        <v>60</v>
      </c>
      <c r="G44" s="31" t="e">
        <f>(SQRT(E44^2-(D44^2*F44^2)))/C44</f>
        <v>#VALUE!</v>
      </c>
      <c r="H44" s="32" t="e">
        <f>D44-G44</f>
        <v>#VALUE!</v>
      </c>
      <c r="I44" s="32" t="e">
        <f>D44+G44</f>
        <v>#VALUE!</v>
      </c>
      <c r="J44" s="31" t="e">
        <f>(G44/1.645)/D44</f>
        <v>#VALUE!</v>
      </c>
    </row>
    <row r="45" spans="1:10">
      <c r="A45" s="20" t="s">
        <v>45</v>
      </c>
      <c r="B45" s="26">
        <f t="shared" si="0"/>
        <v>51675</v>
      </c>
      <c r="C45" s="26">
        <f>H4</f>
        <v>233737</v>
      </c>
      <c r="D45" s="27">
        <f>B45/C45</f>
        <v>0.22108181417576164</v>
      </c>
      <c r="E45" s="19">
        <f t="shared" si="1"/>
        <v>3783.0109701136212</v>
      </c>
      <c r="F45" s="26" t="s">
        <v>60</v>
      </c>
      <c r="G45" s="31" t="e">
        <f>(SQRT(E45^2-(D45^2*F45^2)))/C45</f>
        <v>#VALUE!</v>
      </c>
      <c r="H45" s="32" t="e">
        <f>D45-G45</f>
        <v>#VALUE!</v>
      </c>
      <c r="I45" s="32" t="e">
        <f>D45+G45</f>
        <v>#VALUE!</v>
      </c>
      <c r="J45" s="31" t="e">
        <f>(G45/1.645)/D45</f>
        <v>#VALUE!</v>
      </c>
    </row>
    <row r="46" spans="1:10">
      <c r="A46" s="20" t="s">
        <v>46</v>
      </c>
      <c r="B46" s="26">
        <f t="shared" si="0"/>
        <v>53379</v>
      </c>
      <c r="C46" s="26">
        <f>H4</f>
        <v>233737</v>
      </c>
      <c r="D46" s="27">
        <f>B46/C46</f>
        <v>0.22837205919473597</v>
      </c>
      <c r="E46" s="19">
        <f t="shared" si="1"/>
        <v>3930.062722145793</v>
      </c>
      <c r="F46" s="26" t="s">
        <v>60</v>
      </c>
      <c r="G46" s="31" t="e">
        <f>(SQRT(E46^2-(D46^2*F46^2)))/C46</f>
        <v>#VALUE!</v>
      </c>
      <c r="H46" s="32" t="e">
        <f>D46-G46</f>
        <v>#VALUE!</v>
      </c>
      <c r="I46" s="32" t="e">
        <f>D46+G46</f>
        <v>#VALUE!</v>
      </c>
      <c r="J46" s="31" t="e">
        <f>(G46/1.645)/D46</f>
        <v>#VALUE!</v>
      </c>
    </row>
    <row r="50" spans="1:15" ht="15.6">
      <c r="A50" s="35">
        <v>2015</v>
      </c>
    </row>
    <row r="51" spans="1:15" ht="26.4">
      <c r="A51" s="18" t="s">
        <v>30</v>
      </c>
      <c r="B51" s="42" t="s">
        <v>31</v>
      </c>
      <c r="C51" s="42"/>
      <c r="D51" s="42" t="s">
        <v>32</v>
      </c>
      <c r="E51" s="42"/>
      <c r="F51" s="43" t="s">
        <v>33</v>
      </c>
      <c r="G51" s="43"/>
      <c r="H51" s="42" t="s">
        <v>34</v>
      </c>
      <c r="I51" s="42"/>
      <c r="K51" s="19"/>
      <c r="L51" s="20" t="s">
        <v>35</v>
      </c>
      <c r="M51" s="20" t="s">
        <v>0</v>
      </c>
      <c r="N51" s="20" t="s">
        <v>3</v>
      </c>
      <c r="O51" s="20" t="s">
        <v>36</v>
      </c>
    </row>
    <row r="52" spans="1:15" ht="26.4">
      <c r="A52" s="21"/>
      <c r="B52" s="22" t="s">
        <v>37</v>
      </c>
      <c r="C52" s="22" t="s">
        <v>38</v>
      </c>
      <c r="D52" s="22" t="s">
        <v>37</v>
      </c>
      <c r="E52" s="22" t="s">
        <v>38</v>
      </c>
      <c r="F52" s="23" t="s">
        <v>37</v>
      </c>
      <c r="G52" s="23" t="s">
        <v>38</v>
      </c>
      <c r="H52" s="22" t="s">
        <v>37</v>
      </c>
      <c r="I52" s="22" t="s">
        <v>38</v>
      </c>
      <c r="K52" s="20" t="s">
        <v>39</v>
      </c>
      <c r="L52" s="19">
        <f>B53</f>
        <v>64960</v>
      </c>
      <c r="M52" s="19">
        <f>D53</f>
        <v>51959</v>
      </c>
      <c r="N52" s="19">
        <f>F53</f>
        <v>440784</v>
      </c>
      <c r="O52" s="26">
        <f>H53</f>
        <v>226925</v>
      </c>
    </row>
    <row r="53" spans="1:15">
      <c r="A53" s="22" t="s">
        <v>40</v>
      </c>
      <c r="B53" s="24">
        <v>64960</v>
      </c>
      <c r="C53" s="25">
        <v>1862</v>
      </c>
      <c r="D53" s="24">
        <v>51959</v>
      </c>
      <c r="E53" s="25">
        <v>1611</v>
      </c>
      <c r="F53" s="24">
        <v>440784</v>
      </c>
      <c r="G53" s="23">
        <v>624</v>
      </c>
      <c r="H53" s="24">
        <v>226925</v>
      </c>
      <c r="I53" s="23" t="s">
        <v>41</v>
      </c>
      <c r="K53" s="20" t="s">
        <v>42</v>
      </c>
      <c r="L53" s="26">
        <f>B55+B60</f>
        <v>6322</v>
      </c>
      <c r="M53" s="19">
        <f>D55+D60</f>
        <v>4639</v>
      </c>
      <c r="N53" s="19">
        <f>F55+F60</f>
        <v>11170</v>
      </c>
      <c r="O53" s="26">
        <f>H55+H60</f>
        <v>69843</v>
      </c>
    </row>
    <row r="54" spans="1:15">
      <c r="A54" s="22" t="s">
        <v>43</v>
      </c>
      <c r="B54" s="24">
        <v>31409</v>
      </c>
      <c r="C54" s="25">
        <v>1048</v>
      </c>
      <c r="D54" s="24">
        <v>25748</v>
      </c>
      <c r="E54" s="23">
        <v>798</v>
      </c>
      <c r="F54" s="24">
        <v>220557</v>
      </c>
      <c r="G54" s="23">
        <v>620</v>
      </c>
      <c r="H54" s="24">
        <v>115557</v>
      </c>
      <c r="I54" s="23" t="s">
        <v>41</v>
      </c>
      <c r="K54" s="20" t="s">
        <v>44</v>
      </c>
      <c r="L54" s="19">
        <f>B56+B61</f>
        <v>17189</v>
      </c>
      <c r="M54" s="19">
        <f>D56+D61</f>
        <v>4042</v>
      </c>
      <c r="N54" s="19">
        <f>F56+F61</f>
        <v>50925</v>
      </c>
      <c r="O54" s="19">
        <f>H56+H61</f>
        <v>66559</v>
      </c>
    </row>
    <row r="55" spans="1:15">
      <c r="A55" s="22" t="s">
        <v>42</v>
      </c>
      <c r="B55" s="24">
        <v>2658</v>
      </c>
      <c r="C55" s="23">
        <v>807</v>
      </c>
      <c r="D55" s="24">
        <v>1895</v>
      </c>
      <c r="E55" s="23">
        <v>681</v>
      </c>
      <c r="F55" s="24">
        <v>6324</v>
      </c>
      <c r="G55" s="25">
        <v>1448</v>
      </c>
      <c r="H55" s="24">
        <v>37208</v>
      </c>
      <c r="I55" s="25">
        <v>3502</v>
      </c>
      <c r="K55" s="20" t="s">
        <v>45</v>
      </c>
      <c r="L55" s="19">
        <f>B57+B62</f>
        <v>24504</v>
      </c>
      <c r="M55" s="19">
        <f>D57+D62</f>
        <v>6082</v>
      </c>
      <c r="N55" s="19">
        <f>F57+F62</f>
        <v>109231</v>
      </c>
      <c r="O55" s="19">
        <f>H57+H62</f>
        <v>45077</v>
      </c>
    </row>
    <row r="56" spans="1:15" ht="26.4">
      <c r="A56" s="22" t="s">
        <v>44</v>
      </c>
      <c r="B56" s="24">
        <v>9155</v>
      </c>
      <c r="C56" s="25">
        <v>1841</v>
      </c>
      <c r="D56" s="24">
        <v>1281</v>
      </c>
      <c r="E56" s="23">
        <v>730</v>
      </c>
      <c r="F56" s="24">
        <v>25501</v>
      </c>
      <c r="G56" s="25">
        <v>2802</v>
      </c>
      <c r="H56" s="24">
        <v>35255</v>
      </c>
      <c r="I56" s="25">
        <v>3325</v>
      </c>
      <c r="K56" s="20" t="s">
        <v>46</v>
      </c>
      <c r="L56" s="19">
        <f>B58+B63</f>
        <v>16945</v>
      </c>
      <c r="M56" s="19">
        <f>D58+D63</f>
        <v>37196</v>
      </c>
      <c r="N56" s="19">
        <f>F58+F63</f>
        <v>269458</v>
      </c>
      <c r="O56" s="19">
        <f>H58+H63</f>
        <v>45446</v>
      </c>
    </row>
    <row r="57" spans="1:15">
      <c r="A57" s="22" t="s">
        <v>45</v>
      </c>
      <c r="B57" s="24">
        <v>11771</v>
      </c>
      <c r="C57" s="25">
        <v>1681</v>
      </c>
      <c r="D57" s="24">
        <v>2943</v>
      </c>
      <c r="E57" s="23">
        <v>932</v>
      </c>
      <c r="F57" s="24">
        <v>56133</v>
      </c>
      <c r="G57" s="25">
        <v>3519</v>
      </c>
      <c r="H57" s="24">
        <v>20569</v>
      </c>
      <c r="I57" s="25">
        <v>2706</v>
      </c>
    </row>
    <row r="58" spans="1:15" ht="26.4">
      <c r="A58" s="22" t="s">
        <v>46</v>
      </c>
      <c r="B58" s="24">
        <v>7825</v>
      </c>
      <c r="C58" s="25">
        <v>1743</v>
      </c>
      <c r="D58" s="24">
        <v>19629</v>
      </c>
      <c r="E58" s="25">
        <v>1439</v>
      </c>
      <c r="F58" s="24">
        <v>132599</v>
      </c>
      <c r="G58" s="25">
        <v>4408</v>
      </c>
      <c r="H58" s="24">
        <v>22525</v>
      </c>
      <c r="I58" s="25">
        <v>2411</v>
      </c>
      <c r="K58" s="19"/>
      <c r="L58" s="20" t="s">
        <v>35</v>
      </c>
      <c r="M58" s="20" t="s">
        <v>0</v>
      </c>
      <c r="N58" s="20" t="s">
        <v>3</v>
      </c>
      <c r="O58" s="20" t="s">
        <v>36</v>
      </c>
    </row>
    <row r="59" spans="1:15">
      <c r="A59" s="22" t="s">
        <v>47</v>
      </c>
      <c r="B59" s="24">
        <v>33551</v>
      </c>
      <c r="C59" s="25">
        <v>1184</v>
      </c>
      <c r="D59" s="24">
        <v>26211</v>
      </c>
      <c r="E59" s="25">
        <v>1259</v>
      </c>
      <c r="F59" s="24">
        <v>220227</v>
      </c>
      <c r="G59" s="23">
        <v>173</v>
      </c>
      <c r="H59" s="24">
        <v>111368</v>
      </c>
      <c r="I59" s="23" t="s">
        <v>41</v>
      </c>
      <c r="K59" s="20" t="s">
        <v>42</v>
      </c>
      <c r="L59" s="27">
        <f>L53/$L$52</f>
        <v>9.7321428571428573E-2</v>
      </c>
      <c r="M59" s="27">
        <f>M53/$M$52</f>
        <v>8.9281933832444815E-2</v>
      </c>
      <c r="N59" s="27">
        <f>N53/$N$52</f>
        <v>2.534121020726705E-2</v>
      </c>
      <c r="O59" s="27">
        <f>O53/$O$52</f>
        <v>0.30778010355844443</v>
      </c>
    </row>
    <row r="60" spans="1:15">
      <c r="A60" s="22" t="s">
        <v>42</v>
      </c>
      <c r="B60" s="24">
        <v>3664</v>
      </c>
      <c r="C60" s="23">
        <v>892</v>
      </c>
      <c r="D60" s="24">
        <v>2744</v>
      </c>
      <c r="E60" s="23">
        <v>843</v>
      </c>
      <c r="F60" s="24">
        <v>4846</v>
      </c>
      <c r="G60" s="25">
        <v>1169</v>
      </c>
      <c r="H60" s="24">
        <v>32635</v>
      </c>
      <c r="I60" s="25">
        <v>2524</v>
      </c>
      <c r="K60" s="20" t="s">
        <v>44</v>
      </c>
      <c r="L60" s="27">
        <f>L54/$L$52</f>
        <v>0.26460899014778327</v>
      </c>
      <c r="M60" s="27">
        <f>M54/$M$52</f>
        <v>7.7792105313805121E-2</v>
      </c>
      <c r="N60" s="27">
        <f>N54/$N$52</f>
        <v>0.11553277795927257</v>
      </c>
      <c r="O60" s="27">
        <f>O54/$O$52</f>
        <v>0.29330836179354414</v>
      </c>
    </row>
    <row r="61" spans="1:15" ht="26.4">
      <c r="A61" s="22" t="s">
        <v>44</v>
      </c>
      <c r="B61" s="24">
        <v>8034</v>
      </c>
      <c r="C61" s="25">
        <v>1470</v>
      </c>
      <c r="D61" s="24">
        <v>2761</v>
      </c>
      <c r="E61" s="23">
        <v>986</v>
      </c>
      <c r="F61" s="24">
        <v>25424</v>
      </c>
      <c r="G61" s="25">
        <v>2262</v>
      </c>
      <c r="H61" s="24">
        <v>31304</v>
      </c>
      <c r="I61" s="25">
        <v>3131</v>
      </c>
      <c r="K61" s="20" t="s">
        <v>45</v>
      </c>
      <c r="L61" s="27">
        <f>L55/$L$52</f>
        <v>0.37721674876847289</v>
      </c>
      <c r="M61" s="27">
        <f>M55/$M$52</f>
        <v>0.11705383090513674</v>
      </c>
      <c r="N61" s="27">
        <f>N55/$N$52</f>
        <v>0.24781071908236232</v>
      </c>
      <c r="O61" s="27">
        <f>O55/$O$52</f>
        <v>0.19864272336675112</v>
      </c>
    </row>
    <row r="62" spans="1:15">
      <c r="A62" s="22" t="s">
        <v>45</v>
      </c>
      <c r="B62" s="24">
        <v>12733</v>
      </c>
      <c r="C62" s="25">
        <v>1825</v>
      </c>
      <c r="D62" s="24">
        <v>3139</v>
      </c>
      <c r="E62" s="25">
        <v>1006</v>
      </c>
      <c r="F62" s="24">
        <v>53098</v>
      </c>
      <c r="G62" s="25">
        <v>3447</v>
      </c>
      <c r="H62" s="24">
        <v>24508</v>
      </c>
      <c r="I62" s="25">
        <v>2802</v>
      </c>
      <c r="K62" s="20" t="s">
        <v>46</v>
      </c>
      <c r="L62" s="28">
        <f>L56/$L$52</f>
        <v>0.26085283251231528</v>
      </c>
      <c r="M62" s="27">
        <f>M56/$M$52</f>
        <v>0.71587212994861338</v>
      </c>
      <c r="N62" s="27">
        <f>N56/$N$52</f>
        <v>0.61131529275109808</v>
      </c>
      <c r="O62" s="27">
        <f>O56/$O$52</f>
        <v>0.20026881128126034</v>
      </c>
    </row>
    <row r="63" spans="1:15">
      <c r="A63" s="22" t="s">
        <v>46</v>
      </c>
      <c r="B63" s="24">
        <v>9120</v>
      </c>
      <c r="C63" s="25">
        <v>1424</v>
      </c>
      <c r="D63" s="24">
        <v>17567</v>
      </c>
      <c r="E63" s="25">
        <v>1661</v>
      </c>
      <c r="F63" s="24">
        <v>136859</v>
      </c>
      <c r="G63" s="25">
        <v>3793</v>
      </c>
      <c r="H63" s="24">
        <v>22921</v>
      </c>
      <c r="I63" s="25">
        <v>2612</v>
      </c>
      <c r="L63" s="6">
        <f>SUM(L59:L62)</f>
        <v>1</v>
      </c>
      <c r="M63" s="6">
        <f>SUM(M59:M62)</f>
        <v>1</v>
      </c>
      <c r="N63" s="6">
        <f>SUM(N59:N62)</f>
        <v>1</v>
      </c>
      <c r="O63" s="6">
        <f>SUM(O59:O62)</f>
        <v>1</v>
      </c>
    </row>
    <row r="65" spans="1:16">
      <c r="L65" t="s">
        <v>0</v>
      </c>
      <c r="M65" t="s">
        <v>1</v>
      </c>
      <c r="N65" t="s">
        <v>48</v>
      </c>
      <c r="O65" t="s">
        <v>3</v>
      </c>
    </row>
    <row r="66" spans="1:16">
      <c r="A66" t="s">
        <v>49</v>
      </c>
      <c r="K66" s="20" t="s">
        <v>46</v>
      </c>
      <c r="L66" s="29">
        <f>M62</f>
        <v>0.71587212994861338</v>
      </c>
      <c r="M66" s="29">
        <f>L62</f>
        <v>0.26085283251231528</v>
      </c>
      <c r="N66" s="29">
        <f>O62</f>
        <v>0.20026881128126034</v>
      </c>
      <c r="O66" s="29">
        <f>N62</f>
        <v>0.61131529275109808</v>
      </c>
      <c r="P66" s="29"/>
    </row>
    <row r="67" spans="1:16">
      <c r="A67" t="s">
        <v>50</v>
      </c>
    </row>
    <row r="69" spans="1:16">
      <c r="A69" s="19" t="s">
        <v>51</v>
      </c>
      <c r="B69" s="19" t="s">
        <v>52</v>
      </c>
      <c r="C69" s="19" t="s">
        <v>53</v>
      </c>
      <c r="D69" s="19" t="s">
        <v>54</v>
      </c>
      <c r="E69" s="19" t="s">
        <v>55</v>
      </c>
      <c r="F69" s="19" t="s">
        <v>56</v>
      </c>
      <c r="G69" s="19" t="s">
        <v>57</v>
      </c>
      <c r="H69" s="19" t="s">
        <v>23</v>
      </c>
      <c r="I69" s="19" t="s">
        <v>58</v>
      </c>
      <c r="J69" s="19" t="s">
        <v>59</v>
      </c>
    </row>
    <row r="70" spans="1:16">
      <c r="A70" s="19" t="s">
        <v>1</v>
      </c>
      <c r="B70" s="19"/>
      <c r="C70" s="19"/>
      <c r="D70" s="19"/>
      <c r="E70" s="19"/>
      <c r="F70" s="19"/>
      <c r="G70" s="19"/>
      <c r="H70" s="19"/>
      <c r="I70" s="19"/>
      <c r="J70" s="19"/>
    </row>
    <row r="71" spans="1:16">
      <c r="A71" s="20" t="s">
        <v>42</v>
      </c>
      <c r="B71" s="30">
        <f>SUM(B55,B60)</f>
        <v>6322</v>
      </c>
      <c r="C71" s="26">
        <f>B53</f>
        <v>64960</v>
      </c>
      <c r="D71" s="27">
        <f>B71/C71</f>
        <v>9.7321428571428573E-2</v>
      </c>
      <c r="E71" s="19">
        <f>SQRT(SUMSQ(C55,C60))</f>
        <v>1202.8769679397806</v>
      </c>
      <c r="F71" s="26">
        <f>C53</f>
        <v>1862</v>
      </c>
      <c r="G71" s="31">
        <f>(SQRT(E71^2-(D71^2*F71^2)))/C71</f>
        <v>1.8305863113032499E-2</v>
      </c>
      <c r="H71" s="32">
        <f>D71-G71</f>
        <v>7.9015565458396081E-2</v>
      </c>
      <c r="I71" s="32">
        <f>D71+G71</f>
        <v>0.11562729168446106</v>
      </c>
      <c r="J71" s="31">
        <f>(G71/1.645)/D71</f>
        <v>0.11434464564064804</v>
      </c>
    </row>
    <row r="72" spans="1:16" ht="26.4">
      <c r="A72" s="20" t="s">
        <v>44</v>
      </c>
      <c r="B72" s="26">
        <f>SUM(B56,B61)</f>
        <v>17189</v>
      </c>
      <c r="C72" s="26">
        <f>B53</f>
        <v>64960</v>
      </c>
      <c r="D72" s="27">
        <f>B72/C72</f>
        <v>0.26460899014778327</v>
      </c>
      <c r="E72" s="19">
        <f>SQRT(SUMSQ(C56,C61))</f>
        <v>2355.882212675328</v>
      </c>
      <c r="F72" s="26">
        <f>C53</f>
        <v>1862</v>
      </c>
      <c r="G72" s="31">
        <f>(SQRT(E72^2-(D72^2*F72^2)))/C72</f>
        <v>3.5464672144928093E-2</v>
      </c>
      <c r="H72" s="32">
        <f>D72-G72</f>
        <v>0.22914431800285517</v>
      </c>
      <c r="I72" s="32">
        <f>D72+G72</f>
        <v>0.30007366229271137</v>
      </c>
      <c r="J72" s="31">
        <f>(G72/1.645)/D72</f>
        <v>8.1475203093748144E-2</v>
      </c>
    </row>
    <row r="73" spans="1:16">
      <c r="A73" s="20" t="s">
        <v>45</v>
      </c>
      <c r="B73" s="26">
        <f>SUM(B57,B62)</f>
        <v>24504</v>
      </c>
      <c r="C73" s="26">
        <f>B53</f>
        <v>64960</v>
      </c>
      <c r="D73" s="27">
        <f>B73/C73</f>
        <v>0.37721674876847289</v>
      </c>
      <c r="E73" s="19">
        <f>SQRT(SUMSQ(C57,C62))</f>
        <v>2481.2065613326108</v>
      </c>
      <c r="F73" s="26">
        <f>C53</f>
        <v>1862</v>
      </c>
      <c r="G73" s="31">
        <f>(SQRT(E73^2-(D73^2*F73^2)))/C73</f>
        <v>3.6633570387703464E-2</v>
      </c>
      <c r="H73" s="32">
        <f>D73-G73</f>
        <v>0.3405831783807694</v>
      </c>
      <c r="I73" s="32">
        <f>D73+G73</f>
        <v>0.41385031915617637</v>
      </c>
      <c r="J73" s="31">
        <f>(G73/1.645)/D73</f>
        <v>5.9036741408764908E-2</v>
      </c>
    </row>
    <row r="74" spans="1:16">
      <c r="A74" s="20" t="s">
        <v>46</v>
      </c>
      <c r="B74" s="26">
        <f>SUM(B58,B63)</f>
        <v>16945</v>
      </c>
      <c r="C74" s="26">
        <f>B53</f>
        <v>64960</v>
      </c>
      <c r="D74" s="27">
        <f>B74/C74</f>
        <v>0.26085283251231528</v>
      </c>
      <c r="E74" s="19">
        <f>SQRT(SUMSQ(C58,C63))</f>
        <v>2250.7387676049834</v>
      </c>
      <c r="F74" s="26">
        <f>C53</f>
        <v>1862</v>
      </c>
      <c r="G74" s="31">
        <f>(SQRT(E74^2-(D74^2*F74^2)))/C74</f>
        <v>3.3831684892005033E-2</v>
      </c>
      <c r="H74" s="32">
        <f>D74-G74</f>
        <v>0.22702114762031025</v>
      </c>
      <c r="I74" s="32">
        <f>D74+G74</f>
        <v>0.29468451740432033</v>
      </c>
      <c r="J74" s="31">
        <f>(G74/1.645)/D74</f>
        <v>7.8842823351596023E-2</v>
      </c>
    </row>
    <row r="76" spans="1:16">
      <c r="A76" s="19" t="s">
        <v>51</v>
      </c>
      <c r="B76" s="19" t="s">
        <v>52</v>
      </c>
      <c r="C76" s="19" t="s">
        <v>53</v>
      </c>
      <c r="D76" s="19" t="s">
        <v>54</v>
      </c>
      <c r="E76" s="19" t="s">
        <v>55</v>
      </c>
      <c r="F76" s="19" t="s">
        <v>56</v>
      </c>
      <c r="G76" s="19" t="s">
        <v>57</v>
      </c>
      <c r="H76" s="19" t="s">
        <v>23</v>
      </c>
      <c r="I76" s="19" t="s">
        <v>58</v>
      </c>
      <c r="J76" s="19" t="s">
        <v>59</v>
      </c>
    </row>
    <row r="77" spans="1:16">
      <c r="A77" s="19" t="s">
        <v>32</v>
      </c>
      <c r="B77" s="19"/>
      <c r="C77" s="19"/>
      <c r="D77" s="19"/>
      <c r="E77" s="19"/>
      <c r="F77" s="19"/>
      <c r="G77" s="19"/>
      <c r="H77" s="19"/>
      <c r="I77" s="19"/>
      <c r="J77" s="19"/>
    </row>
    <row r="78" spans="1:16">
      <c r="A78" s="20" t="s">
        <v>42</v>
      </c>
      <c r="B78" s="26">
        <f>SUM(D55,D60)</f>
        <v>4639</v>
      </c>
      <c r="C78" s="26">
        <f>D53</f>
        <v>51959</v>
      </c>
      <c r="D78" s="27">
        <f>B78/C78</f>
        <v>8.9281933832444815E-2</v>
      </c>
      <c r="E78" s="19">
        <f>SQRT(SUMSQ(E55,E60))</f>
        <v>1083.7019885558946</v>
      </c>
      <c r="F78" s="26">
        <f>E53</f>
        <v>1611</v>
      </c>
      <c r="G78" s="31">
        <f>(SQRT(E78^2-(D78^2*F78^2)))/C78</f>
        <v>2.067234790072069E-2</v>
      </c>
      <c r="H78" s="32">
        <f>D78-G78</f>
        <v>6.8609585931724129E-2</v>
      </c>
      <c r="I78" s="32">
        <f>D78+G78</f>
        <v>0.1099542817331655</v>
      </c>
      <c r="J78" s="31">
        <f>(G78/1.645)/D78</f>
        <v>0.14075386027063352</v>
      </c>
    </row>
    <row r="79" spans="1:16" ht="26.4">
      <c r="A79" s="20" t="s">
        <v>44</v>
      </c>
      <c r="B79" s="26">
        <f>SUM(D56,D61)</f>
        <v>4042</v>
      </c>
      <c r="C79" s="26">
        <f>D53</f>
        <v>51959</v>
      </c>
      <c r="D79" s="27">
        <f>B79/C79</f>
        <v>7.7792105313805121E-2</v>
      </c>
      <c r="E79" s="19">
        <f>SQRT(SUMSQ(E56,E61))</f>
        <v>1226.8235406936076</v>
      </c>
      <c r="F79" s="26">
        <f>E53</f>
        <v>1611</v>
      </c>
      <c r="G79" s="31">
        <f>(SQRT(E79^2-(D79^2*F79^2)))/C79</f>
        <v>2.3487860073414801E-2</v>
      </c>
      <c r="H79" s="32">
        <f>D79-G79</f>
        <v>5.430424524039032E-2</v>
      </c>
      <c r="I79" s="32">
        <f>D79+G79</f>
        <v>0.10127996538721992</v>
      </c>
      <c r="J79" s="31">
        <f>(G79/1.645)/D79</f>
        <v>0.18354477402991379</v>
      </c>
    </row>
    <row r="80" spans="1:16">
      <c r="A80" s="20" t="s">
        <v>45</v>
      </c>
      <c r="B80" s="26">
        <f>SUM(D57,D62)</f>
        <v>6082</v>
      </c>
      <c r="C80" s="26">
        <f>D53</f>
        <v>51959</v>
      </c>
      <c r="D80" s="27">
        <f>B80/C80</f>
        <v>0.11705383090513674</v>
      </c>
      <c r="E80" s="19">
        <f>SQRT(SUMSQ(E57,E62))</f>
        <v>1371.3715761966193</v>
      </c>
      <c r="F80" s="26">
        <f>E53</f>
        <v>1611</v>
      </c>
      <c r="G80" s="31">
        <f>(SQRT(E80^2-(D80^2*F80^2)))/C80</f>
        <v>2.6142623277731088E-2</v>
      </c>
      <c r="H80" s="32">
        <f>D80-G80</f>
        <v>9.0911207627405649E-2</v>
      </c>
      <c r="I80" s="32">
        <f>D80+G80</f>
        <v>0.14319645418286783</v>
      </c>
      <c r="J80" s="31">
        <f>(G80/1.645)/D80</f>
        <v>0.1357680657046334</v>
      </c>
    </row>
    <row r="81" spans="1:10">
      <c r="A81" s="20" t="s">
        <v>46</v>
      </c>
      <c r="B81" s="26">
        <f>SUM(D58,D63)</f>
        <v>37196</v>
      </c>
      <c r="C81" s="26">
        <f>D53</f>
        <v>51959</v>
      </c>
      <c r="D81" s="27">
        <f>B81/C81</f>
        <v>0.71587212994861338</v>
      </c>
      <c r="E81" s="19">
        <f>SQRT(SUMSQ(E58,E63))</f>
        <v>2197.6446482541255</v>
      </c>
      <c r="F81" s="26">
        <f>E53</f>
        <v>1611</v>
      </c>
      <c r="G81" s="31">
        <f>(SQRT(E81^2-(D81^2*F81^2)))/C81</f>
        <v>3.6003859578683635E-2</v>
      </c>
      <c r="H81" s="32">
        <f>D81-G81</f>
        <v>0.67986827036992969</v>
      </c>
      <c r="I81" s="32">
        <f>D81+G81</f>
        <v>0.75187598952729706</v>
      </c>
      <c r="J81" s="31">
        <f>(G81/1.645)/D81</f>
        <v>3.0573679031552937E-2</v>
      </c>
    </row>
    <row r="83" spans="1:10">
      <c r="A83" s="19" t="s">
        <v>51</v>
      </c>
      <c r="B83" s="19" t="s">
        <v>52</v>
      </c>
      <c r="C83" s="19" t="s">
        <v>53</v>
      </c>
      <c r="D83" s="19" t="s">
        <v>54</v>
      </c>
      <c r="E83" s="19" t="s">
        <v>55</v>
      </c>
      <c r="F83" s="19" t="s">
        <v>56</v>
      </c>
      <c r="G83" s="19" t="s">
        <v>57</v>
      </c>
      <c r="H83" s="19" t="s">
        <v>23</v>
      </c>
      <c r="I83" s="19" t="s">
        <v>58</v>
      </c>
      <c r="J83" s="19" t="s">
        <v>59</v>
      </c>
    </row>
    <row r="84" spans="1:10">
      <c r="A84" s="19" t="s">
        <v>3</v>
      </c>
      <c r="B84" s="19"/>
      <c r="C84" s="19"/>
      <c r="D84" s="19"/>
      <c r="E84" s="19"/>
      <c r="F84" s="19"/>
      <c r="G84" s="19"/>
      <c r="H84" s="19"/>
      <c r="I84" s="19"/>
      <c r="J84" s="19"/>
    </row>
    <row r="85" spans="1:10">
      <c r="A85" s="20" t="s">
        <v>42</v>
      </c>
      <c r="B85" s="26">
        <f>SUM(F55,F60)</f>
        <v>11170</v>
      </c>
      <c r="C85" s="26">
        <f>F53</f>
        <v>440784</v>
      </c>
      <c r="D85" s="27">
        <f>B85/C85</f>
        <v>2.534121020726705E-2</v>
      </c>
      <c r="E85" s="19">
        <f>SQRT(SUMSQ(G55,G60))</f>
        <v>1860.9849542648108</v>
      </c>
      <c r="F85" s="26">
        <f>G53</f>
        <v>624</v>
      </c>
      <c r="G85" s="31">
        <f>(SQRT(E85^2-(D85^2*F85^2)))/C85</f>
        <v>4.2218360270487752E-3</v>
      </c>
      <c r="H85" s="32">
        <f>D85-G85</f>
        <v>2.1119374180218274E-2</v>
      </c>
      <c r="I85" s="32">
        <f>D85+G85</f>
        <v>2.9563046234315826E-2</v>
      </c>
      <c r="J85" s="31">
        <f>(G85/1.645)/D85</f>
        <v>0.1012763656095037</v>
      </c>
    </row>
    <row r="86" spans="1:10" ht="26.4">
      <c r="A86" s="20" t="s">
        <v>44</v>
      </c>
      <c r="B86" s="26">
        <f>SUM(F56,F61)</f>
        <v>50925</v>
      </c>
      <c r="C86" s="26">
        <f>F53</f>
        <v>440784</v>
      </c>
      <c r="D86" s="27">
        <f>B86/C86</f>
        <v>0.11553277795927257</v>
      </c>
      <c r="E86" s="19">
        <f>SQRT(SUMSQ(G56,G61))</f>
        <v>3601.0898350360549</v>
      </c>
      <c r="F86" s="26">
        <f>G53</f>
        <v>624</v>
      </c>
      <c r="G86" s="31">
        <f>(SQRT(E86^2-(D86^2*F86^2)))/C86</f>
        <v>8.1681007725362582E-3</v>
      </c>
      <c r="H86" s="32">
        <f>D86-G86</f>
        <v>0.10736467718673631</v>
      </c>
      <c r="I86" s="32">
        <f>D86+G86</f>
        <v>0.12370087873180882</v>
      </c>
      <c r="J86" s="31">
        <f>(G86/1.645)/D86</f>
        <v>4.2978372819216799E-2</v>
      </c>
    </row>
    <row r="87" spans="1:10">
      <c r="A87" s="20" t="s">
        <v>45</v>
      </c>
      <c r="B87" s="26">
        <f>SUM(F57,F62)</f>
        <v>109231</v>
      </c>
      <c r="C87" s="26">
        <f>F53</f>
        <v>440784</v>
      </c>
      <c r="D87" s="27">
        <f>B87/C87</f>
        <v>0.24781071908236232</v>
      </c>
      <c r="E87" s="19">
        <f>SQRT(SUMSQ(G57,G62))</f>
        <v>4925.9689402187669</v>
      </c>
      <c r="F87" s="26">
        <f>G53</f>
        <v>624</v>
      </c>
      <c r="G87" s="31">
        <f>(SQRT(E87^2-(D87^2*F87^2)))/C87</f>
        <v>1.1169963614552594E-2</v>
      </c>
      <c r="H87" s="32">
        <f>D87-G87</f>
        <v>0.23664075546780972</v>
      </c>
      <c r="I87" s="32">
        <f>D87+G87</f>
        <v>0.25898068269691493</v>
      </c>
      <c r="J87" s="31">
        <f>(G87/1.645)/D87</f>
        <v>2.7400959339297926E-2</v>
      </c>
    </row>
    <row r="88" spans="1:10">
      <c r="A88" s="20" t="s">
        <v>46</v>
      </c>
      <c r="B88" s="26">
        <f>SUM(F58,F63)</f>
        <v>269458</v>
      </c>
      <c r="C88" s="26">
        <f>F53</f>
        <v>440784</v>
      </c>
      <c r="D88" s="27">
        <f>B88/C88</f>
        <v>0.61131529275109808</v>
      </c>
      <c r="E88" s="19">
        <f>SQRT(SUMSQ(G58,G63))</f>
        <v>5815.2655141446467</v>
      </c>
      <c r="F88" s="26">
        <f>G53</f>
        <v>624</v>
      </c>
      <c r="G88" s="31">
        <f>(SQRT(E88^2-(D88^2*F88^2)))/C88</f>
        <v>1.316459034862617E-2</v>
      </c>
      <c r="H88" s="32">
        <f>D88-G88</f>
        <v>0.59815070240247192</v>
      </c>
      <c r="I88" s="32">
        <f>D88+G88</f>
        <v>0.62447988309972424</v>
      </c>
      <c r="J88" s="31">
        <f>(G88/1.645)/D88</f>
        <v>1.309110140116425E-2</v>
      </c>
    </row>
    <row r="90" spans="1:10">
      <c r="A90" s="19" t="s">
        <v>51</v>
      </c>
      <c r="B90" s="19" t="s">
        <v>52</v>
      </c>
      <c r="C90" s="19" t="s">
        <v>53</v>
      </c>
      <c r="D90" s="19" t="s">
        <v>54</v>
      </c>
      <c r="E90" s="19" t="s">
        <v>55</v>
      </c>
      <c r="F90" s="19" t="s">
        <v>56</v>
      </c>
      <c r="G90" s="19" t="s">
        <v>57</v>
      </c>
      <c r="H90" s="19" t="s">
        <v>23</v>
      </c>
      <c r="I90" s="19" t="s">
        <v>58</v>
      </c>
      <c r="J90" s="19" t="s">
        <v>59</v>
      </c>
    </row>
    <row r="91" spans="1:10">
      <c r="A91" s="19" t="s">
        <v>48</v>
      </c>
      <c r="B91" s="19"/>
      <c r="C91" s="19"/>
      <c r="D91" s="19"/>
      <c r="E91" s="19"/>
      <c r="F91" s="19"/>
      <c r="G91" s="19"/>
      <c r="H91" s="19"/>
      <c r="I91" s="19"/>
      <c r="J91" s="19"/>
    </row>
    <row r="92" spans="1:10">
      <c r="A92" s="20" t="s">
        <v>42</v>
      </c>
      <c r="B92" s="26">
        <f>SUM(H55,H60)</f>
        <v>69843</v>
      </c>
      <c r="C92" s="26">
        <f>H53</f>
        <v>226925</v>
      </c>
      <c r="D92" s="27">
        <f>B92/C92</f>
        <v>0.30778010355844443</v>
      </c>
      <c r="E92" s="19">
        <f>SQRT(SUMSQ(I55,I60))</f>
        <v>4316.7788917200751</v>
      </c>
      <c r="F92" s="26" t="s">
        <v>60</v>
      </c>
      <c r="G92" s="31" t="e">
        <f>(SQRT(E92^2-(D92^2*F92^2)))/C92</f>
        <v>#VALUE!</v>
      </c>
      <c r="H92" s="32" t="e">
        <f>D92-G92</f>
        <v>#VALUE!</v>
      </c>
      <c r="I92" s="32" t="e">
        <f>D92+G92</f>
        <v>#VALUE!</v>
      </c>
      <c r="J92" s="31" t="e">
        <f>(G92/1.645)/D92</f>
        <v>#VALUE!</v>
      </c>
    </row>
    <row r="93" spans="1:10" ht="26.4">
      <c r="A93" s="20" t="s">
        <v>44</v>
      </c>
      <c r="B93" s="26">
        <f>SUM(H56,H61)</f>
        <v>66559</v>
      </c>
      <c r="C93" s="26">
        <f>H53</f>
        <v>226925</v>
      </c>
      <c r="D93" s="27">
        <f>B93/C93</f>
        <v>0.29330836179354414</v>
      </c>
      <c r="E93" s="19">
        <f>SQRT(SUMSQ(I56,I61))</f>
        <v>4567.1419947271179</v>
      </c>
      <c r="F93" s="26" t="s">
        <v>60</v>
      </c>
      <c r="G93" s="31" t="e">
        <f>(SQRT(E93^2-(D93^2*F93^2)))/C93</f>
        <v>#VALUE!</v>
      </c>
      <c r="H93" s="32" t="e">
        <f>D93-G93</f>
        <v>#VALUE!</v>
      </c>
      <c r="I93" s="32" t="e">
        <f>D93+G93</f>
        <v>#VALUE!</v>
      </c>
      <c r="J93" s="31" t="e">
        <f>(G93/1.645)/D93</f>
        <v>#VALUE!</v>
      </c>
    </row>
    <row r="94" spans="1:10">
      <c r="A94" s="20" t="s">
        <v>45</v>
      </c>
      <c r="B94" s="26">
        <f>SUM(H57,H62)</f>
        <v>45077</v>
      </c>
      <c r="C94" s="26">
        <f>H53</f>
        <v>226925</v>
      </c>
      <c r="D94" s="27">
        <f>B94/C94</f>
        <v>0.19864272336675112</v>
      </c>
      <c r="E94" s="19">
        <f>SQRT(SUMSQ(I57,I62))</f>
        <v>3895.3356723137481</v>
      </c>
      <c r="F94" s="26" t="s">
        <v>60</v>
      </c>
      <c r="G94" s="31" t="e">
        <f>(SQRT(E94^2-(D94^2*F94^2)))/C94</f>
        <v>#VALUE!</v>
      </c>
      <c r="H94" s="32" t="e">
        <f>D94-G94</f>
        <v>#VALUE!</v>
      </c>
      <c r="I94" s="32" t="e">
        <f>D94+G94</f>
        <v>#VALUE!</v>
      </c>
      <c r="J94" s="31" t="e">
        <f>(G94/1.645)/D94</f>
        <v>#VALUE!</v>
      </c>
    </row>
    <row r="95" spans="1:10">
      <c r="A95" s="20" t="s">
        <v>46</v>
      </c>
      <c r="B95" s="26">
        <f>SUM(H58,H63)</f>
        <v>45446</v>
      </c>
      <c r="C95" s="26">
        <f>H53</f>
        <v>226925</v>
      </c>
      <c r="D95" s="27">
        <f>B95/C95</f>
        <v>0.20026881128126034</v>
      </c>
      <c r="E95" s="19">
        <f>SQRT(SUMSQ(I58,I63))</f>
        <v>3554.6399255058168</v>
      </c>
      <c r="F95" s="26" t="s">
        <v>60</v>
      </c>
      <c r="G95" s="31" t="e">
        <f>(SQRT(E95^2-(D95^2*F95^2)))/C95</f>
        <v>#VALUE!</v>
      </c>
      <c r="H95" s="32" t="e">
        <f>D95-G95</f>
        <v>#VALUE!</v>
      </c>
      <c r="I95" s="32" t="e">
        <f>D95+G95</f>
        <v>#VALUE!</v>
      </c>
      <c r="J95" s="31" t="e">
        <f>(G95/1.645)/D95</f>
        <v>#VALUE!</v>
      </c>
    </row>
  </sheetData>
  <mergeCells count="8">
    <mergeCell ref="B51:C51"/>
    <mergeCell ref="D51:E51"/>
    <mergeCell ref="F51:G51"/>
    <mergeCell ref="H51:I51"/>
    <mergeCell ref="B2:C2"/>
    <mergeCell ref="D2:E2"/>
    <mergeCell ref="F2:G2"/>
    <mergeCell ref="H2:I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MFI</vt:lpstr>
      <vt:lpstr>Educational Attainment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AISD</cp:lastModifiedBy>
  <dcterms:created xsi:type="dcterms:W3CDTF">2014-03-19T16:00:07Z</dcterms:created>
  <dcterms:modified xsi:type="dcterms:W3CDTF">2017-12-19T22:28:56Z</dcterms:modified>
</cp:coreProperties>
</file>