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Poverty\For Web\"/>
    </mc:Choice>
  </mc:AlternateContent>
  <bookViews>
    <workbookView xWindow="0" yWindow="0" windowWidth="15120" windowHeight="4260"/>
  </bookViews>
  <sheets>
    <sheet name="Overview" sheetId="3" r:id="rId1"/>
    <sheet name="Estimates" sheetId="1" r:id="rId2"/>
    <sheet name="Margin of Error Data" sheetId="2" r:id="rId3"/>
    <sheet name="Reliability" sheetId="4" r:id="rId4"/>
  </sheets>
  <calcPr calcId="152511"/>
</workbook>
</file>

<file path=xl/calcChain.xml><?xml version="1.0" encoding="utf-8"?>
<calcChain xmlns="http://schemas.openxmlformats.org/spreadsheetml/2006/main">
  <c r="E11" i="3" l="1"/>
  <c r="D11" i="3"/>
  <c r="C11" i="3"/>
  <c r="B11" i="3"/>
  <c r="K8" i="4" l="1"/>
  <c r="L8" i="4"/>
  <c r="M8" i="4"/>
  <c r="M14" i="4"/>
  <c r="M15" i="4"/>
  <c r="M7" i="4"/>
  <c r="M9" i="4"/>
  <c r="M10" i="4"/>
  <c r="M11" i="4"/>
  <c r="M12" i="4"/>
  <c r="M6" i="4"/>
  <c r="K7" i="4"/>
  <c r="L7" i="4"/>
  <c r="K9" i="4"/>
  <c r="L9" i="4"/>
  <c r="K10" i="4"/>
  <c r="L10" i="4" s="1"/>
  <c r="K11" i="4"/>
  <c r="L11" i="4"/>
  <c r="K12" i="4"/>
  <c r="L12" i="4" s="1"/>
  <c r="K14" i="4"/>
  <c r="L14" i="4" s="1"/>
  <c r="K15" i="4"/>
  <c r="L15" i="4"/>
  <c r="L6" i="4"/>
  <c r="K6" i="4"/>
  <c r="C27" i="4"/>
  <c r="C26" i="4"/>
  <c r="C25" i="4"/>
  <c r="C24" i="4"/>
  <c r="B27" i="4"/>
  <c r="B26" i="4"/>
  <c r="B25" i="4"/>
  <c r="B24" i="4"/>
  <c r="D5" i="2" l="1"/>
  <c r="C2" i="2"/>
  <c r="M24" i="4" l="1"/>
  <c r="N24" i="4" s="1"/>
  <c r="M28" i="4"/>
  <c r="N28" i="4" s="1"/>
  <c r="L28" i="4"/>
  <c r="H28" i="4"/>
  <c r="G28" i="4"/>
  <c r="F28" i="4"/>
  <c r="K28" i="4" s="1"/>
  <c r="E28" i="4"/>
  <c r="J28" i="4" s="1"/>
  <c r="M27" i="4"/>
  <c r="N27" i="4" s="1"/>
  <c r="H27" i="4"/>
  <c r="G27" i="4"/>
  <c r="F27" i="4"/>
  <c r="L27" i="4" s="1"/>
  <c r="E27" i="4"/>
  <c r="I27" i="4" s="1"/>
  <c r="M26" i="4"/>
  <c r="N26" i="4" s="1"/>
  <c r="H26" i="4"/>
  <c r="G26" i="4"/>
  <c r="F26" i="4"/>
  <c r="K26" i="4" s="1"/>
  <c r="E26" i="4"/>
  <c r="J26" i="4" s="1"/>
  <c r="M25" i="4"/>
  <c r="N25" i="4" s="1"/>
  <c r="H25" i="4"/>
  <c r="G25" i="4"/>
  <c r="F25" i="4"/>
  <c r="L25" i="4" s="1"/>
  <c r="E25" i="4"/>
  <c r="I25" i="4" s="1"/>
  <c r="H24" i="4"/>
  <c r="G24" i="4"/>
  <c r="F24" i="4"/>
  <c r="K24" i="4" s="1"/>
  <c r="E24" i="4"/>
  <c r="J24" i="4" s="1"/>
  <c r="M23" i="4"/>
  <c r="N23" i="4" s="1"/>
  <c r="H23" i="4"/>
  <c r="G23" i="4"/>
  <c r="F23" i="4"/>
  <c r="L23" i="4" s="1"/>
  <c r="E23" i="4"/>
  <c r="I23" i="4" s="1"/>
  <c r="J23" i="4" l="1"/>
  <c r="L26" i="4"/>
  <c r="L24" i="4"/>
  <c r="J25" i="4"/>
  <c r="J27" i="4"/>
  <c r="K23" i="4"/>
  <c r="I24" i="4"/>
  <c r="K25" i="4"/>
  <c r="I26" i="4"/>
  <c r="K27" i="4"/>
  <c r="I28" i="4"/>
</calcChain>
</file>

<file path=xl/comments1.xml><?xml version="1.0" encoding="utf-8"?>
<comments xmlns="http://schemas.openxmlformats.org/spreadsheetml/2006/main">
  <authors>
    <author>LucasC</author>
  </authors>
  <commentList>
    <comment ref="M20" authorId="0" shapeId="0">
      <text>
        <r>
          <rPr>
            <sz val="11"/>
            <color indexed="81"/>
            <rFont val="Tw Cen MT"/>
            <family val="2"/>
            <scheme val="minor"/>
          </rPr>
          <t>SE is based on MOE</t>
        </r>
        <r>
          <rPr>
            <sz val="8"/>
            <color indexed="81"/>
            <rFont val="Tw Cen MT"/>
            <family val="2"/>
            <scheme val="minor"/>
          </rPr>
          <t>90</t>
        </r>
      </text>
    </comment>
  </commentList>
</comments>
</file>

<file path=xl/sharedStrings.xml><?xml version="1.0" encoding="utf-8"?>
<sst xmlns="http://schemas.openxmlformats.org/spreadsheetml/2006/main" count="101" uniqueCount="64">
  <si>
    <t>Travis County</t>
  </si>
  <si>
    <t>Year</t>
  </si>
  <si>
    <t>Hispanic</t>
  </si>
  <si>
    <t>Non-Hispanic White</t>
  </si>
  <si>
    <t>Black</t>
  </si>
  <si>
    <t>Asian</t>
  </si>
  <si>
    <t>Hispanic - Lower Estimate</t>
  </si>
  <si>
    <t>Hispanic - Upper Estimate</t>
  </si>
  <si>
    <t>Non-Hispanic White - Lower Estimate</t>
  </si>
  <si>
    <t>Non-Hispanic White - Upper Estimate</t>
  </si>
  <si>
    <t>Black - Lower Estimate</t>
  </si>
  <si>
    <t>Black - Upper Estimate</t>
  </si>
  <si>
    <t>Asian - Lower Estimate</t>
  </si>
  <si>
    <t>Asian- Upper Estimate</t>
  </si>
  <si>
    <t>White</t>
  </si>
  <si>
    <t xml:space="preserve">Asian </t>
  </si>
  <si>
    <t xml:space="preserve">Black </t>
  </si>
  <si>
    <t xml:space="preserve">Hispanic </t>
  </si>
  <si>
    <t xml:space="preserve">data for "Percent of Individuals in Travis County with Incomes Below the Poverty Level by Race and Ethnicity" </t>
  </si>
  <si>
    <t>RACE AND HISPANIC OR LATINO ORIGIN</t>
  </si>
  <si>
    <t/>
  </si>
  <si>
    <t xml:space="preserve">  White alone</t>
  </si>
  <si>
    <t xml:space="preserve">  Black or African American alone</t>
  </si>
  <si>
    <t xml:space="preserve">  American Indian and Alaska Native alone</t>
  </si>
  <si>
    <t xml:space="preserve">  Asian alone</t>
  </si>
  <si>
    <t xml:space="preserve">  Native Hawaiian and Other Pacific Islander alone</t>
  </si>
  <si>
    <t xml:space="preserve">  Some other race alone</t>
  </si>
  <si>
    <t xml:space="preserve">  Two or more races</t>
  </si>
  <si>
    <t>Hispanic or Latino origin (of any race)</t>
  </si>
  <si>
    <t>White alone, not Hispanic or Latino</t>
  </si>
  <si>
    <t>Subject</t>
  </si>
  <si>
    <t>Travis County, Texas</t>
  </si>
  <si>
    <t>Total</t>
  </si>
  <si>
    <t>Below poverty level</t>
  </si>
  <si>
    <t>Percent below poverty level</t>
  </si>
  <si>
    <t>Estimate</t>
  </si>
  <si>
    <t>Margin of Error</t>
  </si>
  <si>
    <t>Population for whom poverty status is determined</t>
  </si>
  <si>
    <t>Enter Data in Orange Cells</t>
  </si>
  <si>
    <t>Confidence Interval</t>
  </si>
  <si>
    <t>Standard Error</t>
  </si>
  <si>
    <t>Coefficient of Variation</t>
  </si>
  <si>
    <r>
      <t>MOE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</si>
  <si>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99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</si>
  <si>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90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</si>
  <si>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95</t>
    </r>
  </si>
  <si>
    <r>
      <t>CI</t>
    </r>
    <r>
      <rPr>
        <vertAlign val="subscript"/>
        <sz val="12"/>
        <color theme="1"/>
        <rFont val="Tw Cen MT"/>
        <family val="2"/>
        <scheme val="minor"/>
      </rPr>
      <t>99</t>
    </r>
  </si>
  <si>
    <t>SE</t>
  </si>
  <si>
    <t>CV</t>
  </si>
  <si>
    <t>Characteristic</t>
  </si>
  <si>
    <r>
      <t>MOE</t>
    </r>
    <r>
      <rPr>
        <vertAlign val="subscript"/>
        <sz val="12"/>
        <color theme="1"/>
        <rFont val="Tw Cen MT"/>
        <family val="2"/>
        <scheme val="minor"/>
      </rPr>
      <t>90</t>
    </r>
  </si>
  <si>
    <t>Lower Bound</t>
  </si>
  <si>
    <t>Upper Bound</t>
  </si>
  <si>
    <t>Ex: Total households</t>
  </si>
  <si>
    <t>394,253</t>
  </si>
  <si>
    <t>5,299</t>
  </si>
  <si>
    <t>White (Non-Hispanic)</t>
  </si>
  <si>
    <t>Child</t>
  </si>
  <si>
    <t>Child Poverty</t>
  </si>
  <si>
    <t>Total Poverty</t>
  </si>
  <si>
    <t>Upper Estimate</t>
  </si>
  <si>
    <t>Lower Estimate</t>
  </si>
  <si>
    <r>
      <rPr>
        <b/>
        <sz val="11"/>
        <color indexed="8"/>
        <rFont val="Calibri"/>
        <family val="2"/>
      </rPr>
      <t>Source(s): Table</t>
    </r>
    <r>
      <rPr>
        <sz val="11"/>
        <color theme="1"/>
        <rFont val="Tw Cen MT"/>
        <family val="2"/>
        <scheme val="minor"/>
      </rPr>
      <t xml:space="preserve"> S1701 Poverty Status in the Past 12 Months, 2012-2016 American Community Survey 5-Year Estimates</t>
    </r>
  </si>
  <si>
    <t>Source: Table S1701 Poverty Status in the Past 12 Months, 2012-2016 American Community Survey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</si>
</sst>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6">
    <font>
      <sz val="11"/>
      <color theme="1"/>
      <name val="Tw Cen MT"/>
      <family val="2"/>
      <scheme val="minor"/>
    </font>
    <font>
      <b/>
      <sz val="11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  <font>
      <sz val="8"/>
      <color theme="1"/>
      <name val="Tw Cen MT"/>
      <family val="2"/>
      <scheme val="minor"/>
    </font>
    <font>
      <b/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i/>
      <sz val="10"/>
      <color theme="4" tint="-0.249977111117893"/>
      <name val="Tw Cen MT"/>
      <family val="2"/>
      <scheme val="minor"/>
    </font>
    <font>
      <sz val="11"/>
      <color indexed="81"/>
      <name val="Tw Cen MT"/>
      <family val="2"/>
      <scheme val="minor"/>
    </font>
    <font>
      <sz val="8"/>
      <color indexed="81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hair">
        <color theme="0" tint="-0.499984740745262"/>
      </left>
      <right/>
      <top style="thin">
        <color theme="0" tint="-0.34998626667073579"/>
      </top>
      <bottom/>
      <diagonal/>
    </border>
    <border>
      <left/>
      <right style="hair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hair">
        <color theme="0" tint="-0.499984740745262"/>
      </left>
      <right/>
      <top/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499984740745262"/>
      </left>
      <right style="thin">
        <color theme="0" tint="-0.34998626667073579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9" fontId="2" fillId="0" borderId="0" xfId="1" applyFont="1"/>
    <xf numFmtId="9" fontId="2" fillId="0" borderId="0" xfId="1" applyFont="1" applyAlignment="1">
      <alignment horizontal="right"/>
    </xf>
    <xf numFmtId="9" fontId="2" fillId="0" borderId="0" xfId="1" applyNumberFormat="1" applyFont="1"/>
    <xf numFmtId="9" fontId="2" fillId="0" borderId="0" xfId="1" applyNumberFormat="1" applyFont="1" applyAlignment="1">
      <alignment horizontal="right"/>
    </xf>
    <xf numFmtId="0" fontId="0" fillId="0" borderId="0" xfId="0" applyBorder="1"/>
    <xf numFmtId="0" fontId="3" fillId="2" borderId="1" xfId="0" applyFont="1" applyFill="1" applyBorder="1"/>
    <xf numFmtId="9" fontId="0" fillId="0" borderId="2" xfId="0" applyNumberFormat="1" applyFont="1" applyBorder="1"/>
    <xf numFmtId="9" fontId="0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9" fontId="0" fillId="0" borderId="0" xfId="1" applyFont="1"/>
    <xf numFmtId="9" fontId="0" fillId="0" borderId="0" xfId="0" applyNumberFormat="1" applyAlignment="1">
      <alignment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7" xfId="0" applyFont="1" applyBorder="1" applyAlignment="1">
      <alignment wrapText="1"/>
    </xf>
    <xf numFmtId="0" fontId="7" fillId="4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5" borderId="21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2" borderId="34" xfId="0" applyFont="1" applyFill="1" applyBorder="1" applyAlignment="1">
      <alignment horizontal="center" wrapText="1"/>
    </xf>
    <xf numFmtId="3" fontId="13" fillId="0" borderId="0" xfId="0" applyNumberFormat="1" applyFont="1" applyFill="1"/>
    <xf numFmtId="3" fontId="13" fillId="0" borderId="15" xfId="2" applyNumberFormat="1" applyFont="1" applyFill="1" applyBorder="1" applyAlignment="1">
      <alignment horizontal="right" wrapText="1"/>
    </xf>
    <xf numFmtId="3" fontId="13" fillId="0" borderId="36" xfId="2" applyNumberFormat="1" applyFont="1" applyFill="1" applyBorder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13" fillId="0" borderId="37" xfId="0" applyNumberFormat="1" applyFont="1" applyFill="1" applyBorder="1" applyAlignment="1">
      <alignment wrapText="1"/>
    </xf>
    <xf numFmtId="3" fontId="13" fillId="0" borderId="38" xfId="0" applyNumberFormat="1" applyFont="1" applyFill="1" applyBorder="1" applyAlignment="1">
      <alignment wrapText="1"/>
    </xf>
    <xf numFmtId="3" fontId="13" fillId="0" borderId="16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164" fontId="13" fillId="0" borderId="17" xfId="1" applyNumberFormat="1" applyFont="1" applyFill="1" applyBorder="1" applyAlignment="1">
      <alignment wrapText="1"/>
    </xf>
    <xf numFmtId="3" fontId="8" fillId="0" borderId="0" xfId="0" applyNumberFormat="1" applyFont="1"/>
    <xf numFmtId="3" fontId="8" fillId="0" borderId="15" xfId="2" applyNumberFormat="1" applyFont="1" applyFill="1" applyBorder="1" applyAlignment="1">
      <alignment horizontal="right" wrapText="1"/>
    </xf>
    <xf numFmtId="3" fontId="8" fillId="0" borderId="36" xfId="2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3" fontId="8" fillId="0" borderId="37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164" fontId="8" fillId="0" borderId="17" xfId="1" applyNumberFormat="1" applyFont="1" applyBorder="1" applyAlignment="1">
      <alignment wrapText="1"/>
    </xf>
    <xf numFmtId="0" fontId="8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8" fillId="4" borderId="0" xfId="0" applyNumberFormat="1" applyFont="1" applyFill="1" applyAlignment="1"/>
    <xf numFmtId="3" fontId="8" fillId="4" borderId="0" xfId="0" applyNumberFormat="1" applyFont="1" applyFill="1" applyBorder="1" applyAlignment="1"/>
    <xf numFmtId="10" fontId="4" fillId="3" borderId="8" xfId="0" applyNumberFormat="1" applyFont="1" applyFill="1" applyBorder="1" applyAlignment="1">
      <alignment horizontal="left" vertical="top" wrapText="1"/>
    </xf>
    <xf numFmtId="0" fontId="3" fillId="2" borderId="40" xfId="0" applyFont="1" applyFill="1" applyBorder="1"/>
    <xf numFmtId="0" fontId="3" fillId="2" borderId="41" xfId="0" applyFont="1" applyFill="1" applyBorder="1"/>
    <xf numFmtId="9" fontId="0" fillId="0" borderId="3" xfId="0" applyNumberFormat="1" applyBorder="1"/>
    <xf numFmtId="0" fontId="4" fillId="3" borderId="8" xfId="0" applyFont="1" applyFill="1" applyBorder="1" applyAlignment="1">
      <alignment horizontal="left" vertical="top" wrapText="1"/>
    </xf>
    <xf numFmtId="3" fontId="4" fillId="3" borderId="8" xfId="0" applyNumberFormat="1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10" fontId="0" fillId="0" borderId="0" xfId="0" applyNumberFormat="1"/>
    <xf numFmtId="10" fontId="0" fillId="0" borderId="0" xfId="1" applyNumberFormat="1" applyFont="1"/>
    <xf numFmtId="3" fontId="4" fillId="6" borderId="8" xfId="0" applyNumberFormat="1" applyFont="1" applyFill="1" applyBorder="1" applyAlignment="1">
      <alignment horizontal="left" vertical="top" wrapText="1"/>
    </xf>
    <xf numFmtId="10" fontId="0" fillId="6" borderId="0" xfId="1" applyNumberFormat="1" applyFont="1" applyFill="1"/>
    <xf numFmtId="9" fontId="0" fillId="6" borderId="0" xfId="0" applyNumberFormat="1" applyFill="1"/>
    <xf numFmtId="9" fontId="4" fillId="6" borderId="8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10" fillId="5" borderId="18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in Poverty by</a:t>
            </a:r>
            <a:r>
              <a:rPr lang="en-US" baseline="0"/>
              <a:t> Race &amp; Ethnicity, Travis County 2012-2016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cat>
            <c:strRef>
              <c:f>Overview!$B$3:$E$3</c:f>
              <c:strCache>
                <c:ptCount val="4"/>
                <c:pt idx="0">
                  <c:v>Asian </c:v>
                </c:pt>
                <c:pt idx="1">
                  <c:v>Black </c:v>
                </c:pt>
                <c:pt idx="2">
                  <c:v>Hispanic </c:v>
                </c:pt>
                <c:pt idx="3">
                  <c:v>White</c:v>
                </c:pt>
              </c:strCache>
            </c:strRef>
          </c:cat>
          <c:val>
            <c:numRef>
              <c:f>Overview!$B$4:$E$4</c:f>
              <c:numCache>
                <c:formatCode>0%</c:formatCode>
                <c:ptCount val="4"/>
                <c:pt idx="0">
                  <c:v>0.13</c:v>
                </c:pt>
                <c:pt idx="1">
                  <c:v>0.22</c:v>
                </c:pt>
                <c:pt idx="2">
                  <c:v>0.24</c:v>
                </c:pt>
                <c:pt idx="3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0033400"/>
        <c:axId val="180033792"/>
      </c:barChart>
      <c:catAx>
        <c:axId val="18003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33792"/>
        <c:crosses val="autoZero"/>
        <c:auto val="1"/>
        <c:lblAlgn val="ctr"/>
        <c:lblOffset val="100"/>
        <c:noMultiLvlLbl val="0"/>
      </c:catAx>
      <c:valAx>
        <c:axId val="18003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3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81412</xdr:colOff>
      <xdr:row>1</xdr:row>
      <xdr:rowOff>53915</xdr:rowOff>
    </xdr:from>
    <xdr:to>
      <xdr:col>14</xdr:col>
      <xdr:colOff>348113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G21" sqref="G21"/>
    </sheetView>
  </sheetViews>
  <sheetFormatPr defaultRowHeight="13.8"/>
  <cols>
    <col min="1" max="1" width="12.3984375" customWidth="1"/>
    <col min="5" max="5" width="18.8984375" customWidth="1"/>
  </cols>
  <sheetData>
    <row r="1" spans="1:6">
      <c r="A1" t="s">
        <v>18</v>
      </c>
    </row>
    <row r="2" spans="1:6" ht="14.4" thickBot="1"/>
    <row r="3" spans="1:6" ht="14.4" thickBot="1">
      <c r="A3" s="13"/>
      <c r="B3" s="10" t="s">
        <v>15</v>
      </c>
      <c r="C3" s="15" t="s">
        <v>16</v>
      </c>
      <c r="D3" s="16" t="s">
        <v>17</v>
      </c>
      <c r="E3" s="13" t="s">
        <v>14</v>
      </c>
      <c r="F3" s="9"/>
    </row>
    <row r="4" spans="1:6" ht="14.4" thickBot="1">
      <c r="A4" s="14" t="s">
        <v>32</v>
      </c>
      <c r="B4" s="11">
        <v>0.13</v>
      </c>
      <c r="C4" s="12">
        <v>0.22</v>
      </c>
      <c r="D4" s="12">
        <v>0.24</v>
      </c>
      <c r="E4" s="12">
        <v>0.09</v>
      </c>
    </row>
    <row r="5" spans="1:6">
      <c r="A5" t="s">
        <v>57</v>
      </c>
    </row>
    <row r="6" spans="1:6" ht="14.4">
      <c r="A6" t="s">
        <v>62</v>
      </c>
    </row>
    <row r="9" spans="1:6" ht="14.4" thickBot="1"/>
    <row r="10" spans="1:6" ht="14.4" thickBot="1">
      <c r="A10" s="13"/>
      <c r="B10" s="10" t="s">
        <v>15</v>
      </c>
      <c r="C10" s="15" t="s">
        <v>16</v>
      </c>
      <c r="D10" s="16" t="s">
        <v>17</v>
      </c>
      <c r="E10" s="13" t="s">
        <v>14</v>
      </c>
    </row>
    <row r="11" spans="1:6" ht="14.4" thickBot="1">
      <c r="A11" s="65" t="s">
        <v>59</v>
      </c>
      <c r="B11" s="11">
        <f>B4</f>
        <v>0.13</v>
      </c>
      <c r="C11" s="12">
        <f>C4</f>
        <v>0.22</v>
      </c>
      <c r="D11" s="12">
        <f>D4</f>
        <v>0.24</v>
      </c>
      <c r="E11" s="12">
        <f>E4</f>
        <v>0.09</v>
      </c>
    </row>
    <row r="12" spans="1:6" ht="14.4" thickBot="1">
      <c r="A12" s="66" t="s">
        <v>58</v>
      </c>
      <c r="B12" s="67">
        <v>7.0000000000000007E-2</v>
      </c>
      <c r="C12" s="67">
        <v>0.33</v>
      </c>
      <c r="D12" s="67">
        <v>0.33</v>
      </c>
      <c r="E12" s="67">
        <v>0.06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="D14" sqref="D14"/>
    </sheetView>
  </sheetViews>
  <sheetFormatPr defaultRowHeight="13.8"/>
  <cols>
    <col min="1" max="1" width="19" customWidth="1"/>
    <col min="3" max="3" width="9.8984375" customWidth="1"/>
  </cols>
  <sheetData>
    <row r="1" spans="1:4">
      <c r="A1" s="3" t="s">
        <v>0</v>
      </c>
      <c r="B1" s="3">
        <v>2000</v>
      </c>
      <c r="C1" s="3">
        <v>2012</v>
      </c>
      <c r="D1" s="3">
        <v>2016</v>
      </c>
    </row>
    <row r="2" spans="1:4">
      <c r="A2" s="3" t="s">
        <v>2</v>
      </c>
      <c r="B2" s="2">
        <v>0.19</v>
      </c>
      <c r="C2" s="2">
        <v>0.28000000000000003</v>
      </c>
      <c r="D2" s="17">
        <v>0.24</v>
      </c>
    </row>
    <row r="3" spans="1:4">
      <c r="A3" s="3" t="s">
        <v>14</v>
      </c>
      <c r="B3" s="2">
        <v>0.08</v>
      </c>
      <c r="C3" s="2">
        <v>0.1</v>
      </c>
      <c r="D3" s="17">
        <v>0.09</v>
      </c>
    </row>
    <row r="4" spans="1:4" ht="15.75" customHeight="1">
      <c r="A4" s="4" t="s">
        <v>4</v>
      </c>
      <c r="B4" s="2">
        <v>0.18</v>
      </c>
      <c r="C4" s="2">
        <v>0.25</v>
      </c>
      <c r="D4" s="17">
        <v>0.22</v>
      </c>
    </row>
    <row r="5" spans="1:4">
      <c r="A5" s="3" t="s">
        <v>5</v>
      </c>
      <c r="B5" s="2">
        <v>0.18</v>
      </c>
      <c r="C5" s="2">
        <v>0.16</v>
      </c>
      <c r="D5" s="17">
        <v>0.13</v>
      </c>
    </row>
    <row r="6" spans="1:4">
      <c r="A6" s="3"/>
      <c r="B6" s="2"/>
      <c r="C6" s="2"/>
    </row>
    <row r="8" spans="1:4">
      <c r="A8" s="3" t="s">
        <v>63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7" sqref="I7"/>
    </sheetView>
  </sheetViews>
  <sheetFormatPr defaultRowHeight="13.8"/>
  <cols>
    <col min="1" max="1" width="15.59765625" customWidth="1"/>
    <col min="2" max="2" width="18.69921875" customWidth="1"/>
    <col min="3" max="3" width="20" customWidth="1"/>
    <col min="4" max="4" width="15.8984375" customWidth="1"/>
  </cols>
  <sheetData>
    <row r="1" spans="1:4" ht="27.6">
      <c r="A1" t="s">
        <v>1</v>
      </c>
      <c r="B1" t="s">
        <v>2</v>
      </c>
      <c r="C1" s="1" t="s">
        <v>6</v>
      </c>
      <c r="D1" s="1" t="s">
        <v>7</v>
      </c>
    </row>
    <row r="2" spans="1:4">
      <c r="A2">
        <v>2015</v>
      </c>
      <c r="B2" s="6">
        <v>0.24</v>
      </c>
      <c r="C2" s="5">
        <f>(B2-1.1%)</f>
        <v>0.22899999999999998</v>
      </c>
      <c r="D2" s="7">
        <v>0.25</v>
      </c>
    </row>
    <row r="4" spans="1:4" ht="27.6">
      <c r="A4" t="s">
        <v>1</v>
      </c>
      <c r="B4" t="s">
        <v>3</v>
      </c>
      <c r="C4" s="1" t="s">
        <v>8</v>
      </c>
      <c r="D4" s="1" t="s">
        <v>9</v>
      </c>
    </row>
    <row r="5" spans="1:4">
      <c r="A5">
        <v>2015</v>
      </c>
      <c r="B5" s="6">
        <v>8.8999999999999996E-2</v>
      </c>
      <c r="C5" s="5">
        <v>0.08</v>
      </c>
      <c r="D5" s="5">
        <f>(C5+0.4%)</f>
        <v>8.4000000000000005E-2</v>
      </c>
    </row>
    <row r="7" spans="1:4" ht="27.6">
      <c r="A7" t="s">
        <v>1</v>
      </c>
      <c r="B7" s="1" t="s">
        <v>4</v>
      </c>
      <c r="C7" s="1" t="s">
        <v>10</v>
      </c>
      <c r="D7" s="1" t="s">
        <v>11</v>
      </c>
    </row>
    <row r="8" spans="1:4">
      <c r="A8">
        <v>2015</v>
      </c>
      <c r="B8" s="8">
        <v>0.22</v>
      </c>
      <c r="C8" s="7">
        <v>0.2</v>
      </c>
      <c r="D8" s="7">
        <v>0.23</v>
      </c>
    </row>
    <row r="10" spans="1:4" ht="27.6">
      <c r="A10" t="s">
        <v>1</v>
      </c>
      <c r="B10" s="1" t="s">
        <v>5</v>
      </c>
      <c r="C10" s="1" t="s">
        <v>12</v>
      </c>
      <c r="D10" s="1" t="s">
        <v>13</v>
      </c>
    </row>
    <row r="11" spans="1:4">
      <c r="A11">
        <v>2015</v>
      </c>
      <c r="B11" s="18">
        <v>0.13</v>
      </c>
      <c r="C11" s="7">
        <v>0.12</v>
      </c>
      <c r="D11" s="7">
        <v>0.15</v>
      </c>
    </row>
    <row r="12" spans="1:4">
      <c r="B12" s="2"/>
      <c r="C12" s="2"/>
      <c r="D12" s="2"/>
    </row>
    <row r="13" spans="1:4">
      <c r="B13" s="2"/>
      <c r="C13" s="2"/>
      <c r="D13" s="2"/>
    </row>
    <row r="14" spans="1:4">
      <c r="B14" s="2"/>
      <c r="C14" s="2"/>
      <c r="D14" s="2"/>
    </row>
    <row r="15" spans="1:4">
      <c r="B15" s="2"/>
      <c r="C15" s="2"/>
      <c r="D15" s="2"/>
    </row>
    <row r="16" spans="1:4">
      <c r="B16" s="2"/>
      <c r="C16" s="2"/>
      <c r="D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D26" sqref="D26"/>
    </sheetView>
  </sheetViews>
  <sheetFormatPr defaultRowHeight="13.8"/>
  <cols>
    <col min="1" max="1" width="14.19921875" customWidth="1"/>
    <col min="14" max="14" width="12.3984375" customWidth="1"/>
  </cols>
  <sheetData>
    <row r="1" spans="2:13" ht="13.8" customHeight="1">
      <c r="B1" s="82" t="s">
        <v>30</v>
      </c>
      <c r="C1" s="82"/>
      <c r="D1" s="82"/>
      <c r="E1" s="72" t="s">
        <v>31</v>
      </c>
      <c r="F1" s="72"/>
      <c r="G1" s="72"/>
      <c r="H1" s="72"/>
      <c r="I1" s="72"/>
      <c r="J1" s="72"/>
    </row>
    <row r="2" spans="2:13" ht="13.8" customHeight="1">
      <c r="B2" s="19"/>
      <c r="C2" s="20"/>
      <c r="D2" s="21"/>
      <c r="E2" s="72" t="s">
        <v>32</v>
      </c>
      <c r="F2" s="72"/>
      <c r="G2" s="72" t="s">
        <v>33</v>
      </c>
      <c r="H2" s="72"/>
      <c r="I2" s="72" t="s">
        <v>34</v>
      </c>
      <c r="J2" s="72"/>
    </row>
    <row r="3" spans="2:13" ht="26.4">
      <c r="B3" s="22"/>
      <c r="C3" s="23"/>
      <c r="D3" s="24"/>
      <c r="E3" s="72" t="s">
        <v>35</v>
      </c>
      <c r="F3" s="68" t="s">
        <v>36</v>
      </c>
      <c r="G3" s="68" t="s">
        <v>35</v>
      </c>
      <c r="H3" s="68" t="s">
        <v>36</v>
      </c>
      <c r="I3" s="68" t="s">
        <v>35</v>
      </c>
      <c r="J3" s="68" t="s">
        <v>36</v>
      </c>
      <c r="L3" s="19" t="s">
        <v>60</v>
      </c>
      <c r="M3" s="19" t="s">
        <v>61</v>
      </c>
    </row>
    <row r="4" spans="2:13" ht="15" customHeight="1">
      <c r="B4" s="80" t="s">
        <v>37</v>
      </c>
      <c r="C4" s="80"/>
      <c r="D4" s="80"/>
      <c r="E4" s="69">
        <v>1124075</v>
      </c>
      <c r="F4" s="69">
        <v>1811</v>
      </c>
      <c r="G4" s="69">
        <v>171023</v>
      </c>
      <c r="H4" s="69">
        <v>5441</v>
      </c>
      <c r="I4" s="64">
        <v>0.152</v>
      </c>
      <c r="J4" s="68">
        <v>0.5</v>
      </c>
    </row>
    <row r="5" spans="2:13">
      <c r="B5" s="80" t="s">
        <v>19</v>
      </c>
      <c r="C5" s="80"/>
      <c r="D5" s="80"/>
      <c r="E5" s="73" t="s">
        <v>20</v>
      </c>
      <c r="F5" s="68" t="s">
        <v>20</v>
      </c>
      <c r="G5" s="68" t="s">
        <v>20</v>
      </c>
      <c r="H5" s="68" t="s">
        <v>20</v>
      </c>
      <c r="I5" s="68" t="s">
        <v>20</v>
      </c>
      <c r="J5" s="68" t="s">
        <v>20</v>
      </c>
    </row>
    <row r="6" spans="2:13">
      <c r="B6" s="80" t="s">
        <v>21</v>
      </c>
      <c r="C6" s="80"/>
      <c r="D6" s="80"/>
      <c r="E6" s="69">
        <v>856272</v>
      </c>
      <c r="F6" s="69">
        <v>3786</v>
      </c>
      <c r="G6" s="69">
        <v>118584</v>
      </c>
      <c r="H6" s="69">
        <v>4690</v>
      </c>
      <c r="I6" s="64">
        <v>0.13800000000000001</v>
      </c>
      <c r="J6" s="68">
        <v>0.5</v>
      </c>
      <c r="K6" s="75">
        <f>J6/100</f>
        <v>5.0000000000000001E-3</v>
      </c>
      <c r="L6" s="2">
        <f>I6+K6</f>
        <v>0.14300000000000002</v>
      </c>
      <c r="M6" s="2">
        <f>I6-K6</f>
        <v>0.13300000000000001</v>
      </c>
    </row>
    <row r="7" spans="2:13">
      <c r="B7" s="81" t="s">
        <v>22</v>
      </c>
      <c r="C7" s="81"/>
      <c r="D7" s="81"/>
      <c r="E7" s="76">
        <v>91805</v>
      </c>
      <c r="F7" s="76">
        <v>1471</v>
      </c>
      <c r="G7" s="76">
        <v>19786</v>
      </c>
      <c r="H7" s="76">
        <v>1512</v>
      </c>
      <c r="I7" s="79">
        <v>0.216</v>
      </c>
      <c r="J7" s="70">
        <v>1.7</v>
      </c>
      <c r="K7" s="77">
        <f t="shared" ref="K7:K15" si="0">J7/100</f>
        <v>1.7000000000000001E-2</v>
      </c>
      <c r="L7" s="78">
        <f t="shared" ref="L7:L15" si="1">I7+K7</f>
        <v>0.23299999999999998</v>
      </c>
      <c r="M7" s="78">
        <f t="shared" ref="M7:M15" si="2">I7-K7</f>
        <v>0.19900000000000001</v>
      </c>
    </row>
    <row r="8" spans="2:13">
      <c r="B8" s="80" t="s">
        <v>23</v>
      </c>
      <c r="C8" s="80"/>
      <c r="D8" s="80"/>
      <c r="E8" s="69">
        <v>5171</v>
      </c>
      <c r="F8" s="68">
        <v>823</v>
      </c>
      <c r="G8" s="71">
        <v>878</v>
      </c>
      <c r="H8" s="68">
        <v>411</v>
      </c>
      <c r="I8" s="64">
        <v>0.17</v>
      </c>
      <c r="J8" s="68">
        <v>7.3</v>
      </c>
      <c r="K8" s="75">
        <f t="shared" si="0"/>
        <v>7.2999999999999995E-2</v>
      </c>
      <c r="L8" s="2">
        <f t="shared" si="1"/>
        <v>0.24299999999999999</v>
      </c>
      <c r="M8" s="2">
        <f t="shared" si="2"/>
        <v>9.7000000000000017E-2</v>
      </c>
    </row>
    <row r="9" spans="2:13">
      <c r="B9" s="81" t="s">
        <v>24</v>
      </c>
      <c r="C9" s="81"/>
      <c r="D9" s="81"/>
      <c r="E9" s="76">
        <v>70263</v>
      </c>
      <c r="F9" s="76">
        <v>1185</v>
      </c>
      <c r="G9" s="76">
        <v>9326</v>
      </c>
      <c r="H9" s="70">
        <v>936</v>
      </c>
      <c r="I9" s="79">
        <v>0.13300000000000001</v>
      </c>
      <c r="J9" s="70">
        <v>1.3</v>
      </c>
      <c r="K9" s="77">
        <f t="shared" si="0"/>
        <v>1.3000000000000001E-2</v>
      </c>
      <c r="L9" s="78">
        <f t="shared" si="1"/>
        <v>0.14600000000000002</v>
      </c>
      <c r="M9" s="78">
        <f t="shared" si="2"/>
        <v>0.12000000000000001</v>
      </c>
    </row>
    <row r="10" spans="2:13">
      <c r="B10" s="80" t="s">
        <v>25</v>
      </c>
      <c r="C10" s="80"/>
      <c r="D10" s="80"/>
      <c r="E10" s="71">
        <v>894</v>
      </c>
      <c r="F10" s="68">
        <v>242</v>
      </c>
      <c r="G10" s="71">
        <v>159</v>
      </c>
      <c r="H10" s="68">
        <v>115</v>
      </c>
      <c r="I10" s="64">
        <v>0.17799999999999999</v>
      </c>
      <c r="J10" s="68">
        <v>12.4</v>
      </c>
      <c r="K10" s="75">
        <f t="shared" si="0"/>
        <v>0.124</v>
      </c>
      <c r="L10" s="2">
        <f t="shared" si="1"/>
        <v>0.30199999999999999</v>
      </c>
      <c r="M10" s="2">
        <f t="shared" si="2"/>
        <v>5.3999999999999992E-2</v>
      </c>
    </row>
    <row r="11" spans="2:13">
      <c r="B11" s="80" t="s">
        <v>26</v>
      </c>
      <c r="C11" s="80"/>
      <c r="D11" s="80"/>
      <c r="E11" s="69">
        <v>63586</v>
      </c>
      <c r="F11" s="69">
        <v>3420</v>
      </c>
      <c r="G11" s="69">
        <v>16958</v>
      </c>
      <c r="H11" s="69">
        <v>1973</v>
      </c>
      <c r="I11" s="64">
        <v>0.26700000000000002</v>
      </c>
      <c r="J11" s="68">
        <v>2.6</v>
      </c>
      <c r="K11" s="75">
        <f t="shared" si="0"/>
        <v>2.6000000000000002E-2</v>
      </c>
      <c r="L11" s="2">
        <f t="shared" si="1"/>
        <v>0.29300000000000004</v>
      </c>
      <c r="M11" s="2">
        <f t="shared" si="2"/>
        <v>0.24100000000000002</v>
      </c>
    </row>
    <row r="12" spans="2:13">
      <c r="B12" s="80" t="s">
        <v>27</v>
      </c>
      <c r="C12" s="80"/>
      <c r="D12" s="80"/>
      <c r="E12" s="69">
        <v>36084</v>
      </c>
      <c r="F12" s="69">
        <v>1920</v>
      </c>
      <c r="G12" s="69">
        <v>5332</v>
      </c>
      <c r="H12" s="68">
        <v>646</v>
      </c>
      <c r="I12" s="64">
        <v>0.14799999999999999</v>
      </c>
      <c r="J12" s="68">
        <v>1.8</v>
      </c>
      <c r="K12" s="75">
        <f t="shared" si="0"/>
        <v>1.8000000000000002E-2</v>
      </c>
      <c r="L12" s="2">
        <f t="shared" si="1"/>
        <v>0.16599999999999998</v>
      </c>
      <c r="M12" s="2">
        <f t="shared" si="2"/>
        <v>0.13</v>
      </c>
    </row>
    <row r="13" spans="2:13">
      <c r="B13" s="80" t="s">
        <v>20</v>
      </c>
      <c r="C13" s="80"/>
      <c r="D13" s="80"/>
      <c r="E13" s="68" t="s">
        <v>20</v>
      </c>
      <c r="F13" s="68" t="s">
        <v>20</v>
      </c>
      <c r="G13" s="68" t="s">
        <v>20</v>
      </c>
      <c r="H13" s="68" t="s">
        <v>20</v>
      </c>
      <c r="I13" s="68" t="s">
        <v>20</v>
      </c>
      <c r="J13" s="68" t="s">
        <v>20</v>
      </c>
      <c r="K13" s="75"/>
      <c r="L13" s="2"/>
      <c r="M13" s="2"/>
    </row>
    <row r="14" spans="2:13">
      <c r="B14" s="81" t="s">
        <v>28</v>
      </c>
      <c r="C14" s="81"/>
      <c r="D14" s="81"/>
      <c r="E14" s="76">
        <v>381187</v>
      </c>
      <c r="F14" s="70">
        <v>685</v>
      </c>
      <c r="G14" s="76">
        <v>90810</v>
      </c>
      <c r="H14" s="76">
        <v>4405</v>
      </c>
      <c r="I14" s="79">
        <v>0.23799999999999999</v>
      </c>
      <c r="J14" s="70">
        <v>1.2</v>
      </c>
      <c r="K14" s="77">
        <f t="shared" si="0"/>
        <v>1.2E-2</v>
      </c>
      <c r="L14" s="78">
        <f t="shared" si="1"/>
        <v>0.25</v>
      </c>
      <c r="M14" s="78">
        <f t="shared" si="2"/>
        <v>0.22599999999999998</v>
      </c>
    </row>
    <row r="15" spans="2:13">
      <c r="B15" s="81" t="s">
        <v>29</v>
      </c>
      <c r="C15" s="81"/>
      <c r="D15" s="81"/>
      <c r="E15" s="76">
        <v>557454</v>
      </c>
      <c r="F15" s="76">
        <v>1126</v>
      </c>
      <c r="G15" s="76">
        <v>47541</v>
      </c>
      <c r="H15" s="76">
        <v>1882</v>
      </c>
      <c r="I15" s="79">
        <v>8.5000000000000006E-2</v>
      </c>
      <c r="J15" s="70">
        <v>0.3</v>
      </c>
      <c r="K15" s="77">
        <f t="shared" si="0"/>
        <v>3.0000000000000001E-3</v>
      </c>
      <c r="L15" s="78">
        <f t="shared" si="1"/>
        <v>8.8000000000000009E-2</v>
      </c>
      <c r="M15" s="78">
        <f t="shared" si="2"/>
        <v>8.2000000000000003E-2</v>
      </c>
    </row>
    <row r="17" spans="1:16">
      <c r="K17" s="74"/>
    </row>
    <row r="19" spans="1:16" s="25" customFormat="1" ht="10.199999999999999">
      <c r="B19" s="26"/>
      <c r="C19" s="26"/>
      <c r="E19" s="27"/>
      <c r="F19" s="28"/>
      <c r="G19" s="29"/>
      <c r="H19" s="29"/>
      <c r="I19" s="30"/>
      <c r="J19" s="30"/>
      <c r="K19" s="29"/>
      <c r="L19" s="31"/>
      <c r="M19" s="32"/>
      <c r="N19" s="33"/>
      <c r="P19" s="34" t="s">
        <v>38</v>
      </c>
    </row>
    <row r="20" spans="1:16" s="35" customFormat="1" ht="31.2">
      <c r="C20" s="36"/>
      <c r="E20" s="87" t="s">
        <v>36</v>
      </c>
      <c r="F20" s="88"/>
      <c r="G20" s="87" t="s">
        <v>39</v>
      </c>
      <c r="H20" s="89"/>
      <c r="I20" s="89"/>
      <c r="J20" s="89"/>
      <c r="K20" s="89"/>
      <c r="L20" s="88"/>
      <c r="M20" s="37" t="s">
        <v>40</v>
      </c>
      <c r="N20" s="37" t="s">
        <v>41</v>
      </c>
    </row>
    <row r="21" spans="1:16" s="35" customFormat="1" ht="16.8">
      <c r="E21" s="90" t="s">
        <v>42</v>
      </c>
      <c r="F21" s="92" t="s">
        <v>43</v>
      </c>
      <c r="G21" s="90" t="s">
        <v>44</v>
      </c>
      <c r="H21" s="83"/>
      <c r="I21" s="94" t="s">
        <v>45</v>
      </c>
      <c r="J21" s="95"/>
      <c r="K21" s="83" t="s">
        <v>46</v>
      </c>
      <c r="L21" s="96"/>
      <c r="M21" s="83" t="s">
        <v>47</v>
      </c>
      <c r="N21" s="85" t="s">
        <v>48</v>
      </c>
    </row>
    <row r="22" spans="1:16" s="35" customFormat="1" ht="28.2">
      <c r="A22" s="60" t="s">
        <v>49</v>
      </c>
      <c r="B22" s="60" t="s">
        <v>35</v>
      </c>
      <c r="C22" s="60" t="s">
        <v>50</v>
      </c>
      <c r="E22" s="91"/>
      <c r="F22" s="93"/>
      <c r="G22" s="38" t="s">
        <v>51</v>
      </c>
      <c r="H22" s="38" t="s">
        <v>52</v>
      </c>
      <c r="I22" s="39" t="s">
        <v>51</v>
      </c>
      <c r="J22" s="40" t="s">
        <v>52</v>
      </c>
      <c r="K22" s="38" t="s">
        <v>51</v>
      </c>
      <c r="L22" s="41" t="s">
        <v>52</v>
      </c>
      <c r="M22" s="84"/>
      <c r="N22" s="86"/>
    </row>
    <row r="23" spans="1:16" s="35" customFormat="1" ht="15.6">
      <c r="A23" s="61" t="s">
        <v>53</v>
      </c>
      <c r="B23" s="61" t="s">
        <v>54</v>
      </c>
      <c r="C23" s="61" t="s">
        <v>55</v>
      </c>
      <c r="D23" s="42"/>
      <c r="E23" s="43">
        <f t="shared" ref="E23:E28" si="3">(1.96/1.645)*C23</f>
        <v>6313.7021276595742</v>
      </c>
      <c r="F23" s="44">
        <f t="shared" ref="F23:F28" si="4">(2.576/1.645)*C23</f>
        <v>8298.0085106382976</v>
      </c>
      <c r="G23" s="45">
        <f t="shared" ref="G23:G28" si="5">B23-C23</f>
        <v>388954</v>
      </c>
      <c r="H23" s="45">
        <f t="shared" ref="H23:H28" si="6">B23+C23</f>
        <v>399552</v>
      </c>
      <c r="I23" s="46">
        <f t="shared" ref="I23:I28" si="7">B23-E23</f>
        <v>387939.29787234042</v>
      </c>
      <c r="J23" s="47">
        <f t="shared" ref="J23:J28" si="8">B23+E23</f>
        <v>400566.70212765958</v>
      </c>
      <c r="K23" s="45">
        <f t="shared" ref="K23:K28" si="9">B23-F23</f>
        <v>385954.99148936168</v>
      </c>
      <c r="L23" s="48">
        <f t="shared" ref="L23:L28" si="10">B23+F23</f>
        <v>402551.00851063832</v>
      </c>
      <c r="M23" s="49">
        <f t="shared" ref="M23:M28" si="11">C23/1.645</f>
        <v>3221.2765957446809</v>
      </c>
      <c r="N23" s="50">
        <f t="shared" ref="N23:N28" si="12">(M23/B23)</f>
        <v>8.1705823310023792E-3</v>
      </c>
    </row>
    <row r="24" spans="1:16" s="35" customFormat="1" ht="15.6">
      <c r="A24" s="62" t="s">
        <v>5</v>
      </c>
      <c r="B24" s="62">
        <f>G9</f>
        <v>9326</v>
      </c>
      <c r="C24" s="63">
        <f>H9</f>
        <v>936</v>
      </c>
      <c r="D24" s="51"/>
      <c r="E24" s="52">
        <f t="shared" si="3"/>
        <v>1115.2340425531913</v>
      </c>
      <c r="F24" s="53">
        <f t="shared" si="4"/>
        <v>1465.736170212766</v>
      </c>
      <c r="G24" s="54">
        <f t="shared" si="5"/>
        <v>8390</v>
      </c>
      <c r="H24" s="54">
        <f t="shared" si="6"/>
        <v>10262</v>
      </c>
      <c r="I24" s="55">
        <f t="shared" si="7"/>
        <v>8210.7659574468089</v>
      </c>
      <c r="J24" s="56">
        <f t="shared" si="8"/>
        <v>10441.234042553191</v>
      </c>
      <c r="K24" s="54">
        <f t="shared" si="9"/>
        <v>7860.2638297872345</v>
      </c>
      <c r="L24" s="57">
        <f t="shared" si="10"/>
        <v>10791.736170212766</v>
      </c>
      <c r="M24" s="58">
        <f>C24/1.645</f>
        <v>568.99696048632222</v>
      </c>
      <c r="N24" s="59">
        <f t="shared" si="12"/>
        <v>6.1011897971941051E-2</v>
      </c>
    </row>
    <row r="25" spans="1:16" s="35" customFormat="1" ht="15.6">
      <c r="A25" s="62" t="s">
        <v>4</v>
      </c>
      <c r="B25" s="62">
        <f>G7</f>
        <v>19786</v>
      </c>
      <c r="C25" s="63">
        <f>H7</f>
        <v>1512</v>
      </c>
      <c r="D25" s="51"/>
      <c r="E25" s="52">
        <f t="shared" si="3"/>
        <v>1801.5319148936169</v>
      </c>
      <c r="F25" s="53">
        <f t="shared" si="4"/>
        <v>2367.7276595744684</v>
      </c>
      <c r="G25" s="54">
        <f t="shared" si="5"/>
        <v>18274</v>
      </c>
      <c r="H25" s="54">
        <f t="shared" si="6"/>
        <v>21298</v>
      </c>
      <c r="I25" s="55">
        <f t="shared" si="7"/>
        <v>17984.468085106382</v>
      </c>
      <c r="J25" s="56">
        <f t="shared" si="8"/>
        <v>21587.531914893618</v>
      </c>
      <c r="K25" s="54">
        <f t="shared" si="9"/>
        <v>17418.27234042553</v>
      </c>
      <c r="L25" s="57">
        <f t="shared" si="10"/>
        <v>22153.72765957447</v>
      </c>
      <c r="M25" s="58">
        <f t="shared" si="11"/>
        <v>919.14893617021278</v>
      </c>
      <c r="N25" s="59">
        <f t="shared" si="12"/>
        <v>4.6454510066219187E-2</v>
      </c>
    </row>
    <row r="26" spans="1:16" s="35" customFormat="1" ht="15.6">
      <c r="A26" s="62" t="s">
        <v>2</v>
      </c>
      <c r="B26" s="62">
        <f>G14</f>
        <v>90810</v>
      </c>
      <c r="C26" s="62">
        <f>H14</f>
        <v>4405</v>
      </c>
      <c r="D26" s="51"/>
      <c r="E26" s="52">
        <f t="shared" si="3"/>
        <v>5248.510638297872</v>
      </c>
      <c r="F26" s="53">
        <f t="shared" si="4"/>
        <v>6898.0425531914898</v>
      </c>
      <c r="G26" s="54">
        <f t="shared" si="5"/>
        <v>86405</v>
      </c>
      <c r="H26" s="54">
        <f t="shared" si="6"/>
        <v>95215</v>
      </c>
      <c r="I26" s="55">
        <f t="shared" si="7"/>
        <v>85561.48936170213</v>
      </c>
      <c r="J26" s="56">
        <f t="shared" si="8"/>
        <v>96058.51063829787</v>
      </c>
      <c r="K26" s="54">
        <f t="shared" si="9"/>
        <v>83911.957446808505</v>
      </c>
      <c r="L26" s="57">
        <f t="shared" si="10"/>
        <v>97708.042553191495</v>
      </c>
      <c r="M26" s="58">
        <f t="shared" si="11"/>
        <v>2677.8115501519756</v>
      </c>
      <c r="N26" s="59">
        <f t="shared" si="12"/>
        <v>2.9488069046932887E-2</v>
      </c>
    </row>
    <row r="27" spans="1:16" s="35" customFormat="1" ht="15.6">
      <c r="A27" s="62" t="s">
        <v>56</v>
      </c>
      <c r="B27" s="62">
        <f>G15</f>
        <v>47541</v>
      </c>
      <c r="C27" s="63">
        <f>H15</f>
        <v>1882</v>
      </c>
      <c r="D27" s="51"/>
      <c r="E27" s="52">
        <f t="shared" si="3"/>
        <v>2242.382978723404</v>
      </c>
      <c r="F27" s="53">
        <f t="shared" si="4"/>
        <v>2947.1319148936172</v>
      </c>
      <c r="G27" s="54">
        <f t="shared" si="5"/>
        <v>45659</v>
      </c>
      <c r="H27" s="54">
        <f t="shared" si="6"/>
        <v>49423</v>
      </c>
      <c r="I27" s="55">
        <f t="shared" si="7"/>
        <v>45298.617021276594</v>
      </c>
      <c r="J27" s="56">
        <f t="shared" si="8"/>
        <v>49783.382978723406</v>
      </c>
      <c r="K27" s="54">
        <f t="shared" si="9"/>
        <v>44593.868085106384</v>
      </c>
      <c r="L27" s="57">
        <f t="shared" si="10"/>
        <v>50488.131914893616</v>
      </c>
      <c r="M27" s="58">
        <f t="shared" si="11"/>
        <v>1144.0729483282676</v>
      </c>
      <c r="N27" s="59">
        <f t="shared" si="12"/>
        <v>2.4064974407948247E-2</v>
      </c>
    </row>
    <row r="28" spans="1:16" s="35" customFormat="1" ht="15.6">
      <c r="A28" s="62"/>
      <c r="B28" s="62"/>
      <c r="C28" s="62"/>
      <c r="D28" s="51"/>
      <c r="E28" s="52">
        <f t="shared" si="3"/>
        <v>0</v>
      </c>
      <c r="F28" s="53">
        <f t="shared" si="4"/>
        <v>0</v>
      </c>
      <c r="G28" s="54">
        <f t="shared" si="5"/>
        <v>0</v>
      </c>
      <c r="H28" s="54">
        <f t="shared" si="6"/>
        <v>0</v>
      </c>
      <c r="I28" s="55">
        <f t="shared" si="7"/>
        <v>0</v>
      </c>
      <c r="J28" s="56">
        <f t="shared" si="8"/>
        <v>0</v>
      </c>
      <c r="K28" s="54">
        <f t="shared" si="9"/>
        <v>0</v>
      </c>
      <c r="L28" s="57">
        <f t="shared" si="10"/>
        <v>0</v>
      </c>
      <c r="M28" s="58">
        <f t="shared" si="11"/>
        <v>0</v>
      </c>
      <c r="N28" s="59" t="e">
        <f t="shared" si="12"/>
        <v>#DIV/0!</v>
      </c>
    </row>
  </sheetData>
  <mergeCells count="22">
    <mergeCell ref="B4:D4"/>
    <mergeCell ref="B1:D1"/>
    <mergeCell ref="M21:M22"/>
    <mergeCell ref="N21:N22"/>
    <mergeCell ref="E20:F20"/>
    <mergeCell ref="G20:L20"/>
    <mergeCell ref="E21:E22"/>
    <mergeCell ref="F21:F22"/>
    <mergeCell ref="G21:H21"/>
    <mergeCell ref="I21:J21"/>
    <mergeCell ref="K21:L21"/>
    <mergeCell ref="B10:D10"/>
    <mergeCell ref="B14:D14"/>
    <mergeCell ref="B15:D15"/>
    <mergeCell ref="B11:D11"/>
    <mergeCell ref="B12:D12"/>
    <mergeCell ref="B13:D13"/>
    <mergeCell ref="B5:D5"/>
    <mergeCell ref="B6:D6"/>
    <mergeCell ref="B7:D7"/>
    <mergeCell ref="B8:D8"/>
    <mergeCell ref="B9:D9"/>
  </mergeCells>
  <conditionalFormatting sqref="N23:N28">
    <cfRule type="cellIs" dxfId="0" priority="1" operator="greaterThan">
      <formula>0.15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Estimates</vt:lpstr>
      <vt:lpstr>Margin of Error Data</vt:lpstr>
      <vt:lpstr>Reliability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cp:lastPrinted>2016-09-15T17:19:50Z</cp:lastPrinted>
  <dcterms:created xsi:type="dcterms:W3CDTF">2013-12-11T21:06:04Z</dcterms:created>
  <dcterms:modified xsi:type="dcterms:W3CDTF">2018-03-01T17:22:25Z</dcterms:modified>
</cp:coreProperties>
</file>