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Arrest Disproportionality\For Web\"/>
    </mc:Choice>
  </mc:AlternateContent>
  <bookViews>
    <workbookView xWindow="0" yWindow="0" windowWidth="25800" windowHeight="1243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24" i="1" l="1"/>
  <c r="L29" i="1"/>
  <c r="L28" i="1"/>
  <c r="L31" i="1"/>
  <c r="L7" i="1"/>
  <c r="L14" i="1" s="1"/>
  <c r="L30" i="1" l="1"/>
  <c r="L37" i="1" s="1"/>
  <c r="L13" i="1"/>
  <c r="L36" i="1" s="1"/>
  <c r="L12" i="1"/>
  <c r="L15" i="1"/>
  <c r="L38" i="1" s="1"/>
  <c r="L35" i="1" l="1"/>
  <c r="L43" i="1" s="1"/>
  <c r="L16" i="1"/>
  <c r="L42" i="1" l="1"/>
  <c r="K22" i="1" l="1"/>
  <c r="K24" i="1" s="1"/>
  <c r="K31" i="1" s="1"/>
  <c r="I22" i="1"/>
  <c r="J22" i="1"/>
  <c r="K7" i="1"/>
  <c r="K15" i="1" s="1"/>
  <c r="K13" i="1" l="1"/>
  <c r="K14" i="1"/>
  <c r="K12" i="1"/>
  <c r="K16" i="1" s="1"/>
  <c r="K38" i="1"/>
  <c r="K28" i="1"/>
  <c r="K29" i="1"/>
  <c r="K30" i="1"/>
  <c r="K37" i="1" s="1"/>
  <c r="J29" i="1"/>
  <c r="J36" i="1" s="1"/>
  <c r="J30" i="1"/>
  <c r="J37" i="1" s="1"/>
  <c r="J24" i="1"/>
  <c r="J31" i="1" s="1"/>
  <c r="J38" i="1" s="1"/>
  <c r="J16" i="1"/>
  <c r="J15" i="1"/>
  <c r="J14" i="1"/>
  <c r="J13" i="1"/>
  <c r="J12" i="1"/>
  <c r="J7" i="1"/>
  <c r="K36" i="1" l="1"/>
  <c r="K35" i="1"/>
  <c r="K42" i="1" s="1"/>
  <c r="J28" i="1"/>
  <c r="J35" i="1" s="1"/>
  <c r="H22" i="1"/>
  <c r="K43" i="1" l="1"/>
  <c r="J43" i="1"/>
  <c r="J42" i="1"/>
  <c r="I24" i="1"/>
  <c r="I28" i="1" s="1"/>
  <c r="I35" i="1" s="1"/>
  <c r="I16" i="1"/>
  <c r="I15" i="1"/>
  <c r="I14" i="1"/>
  <c r="I13" i="1"/>
  <c r="I12" i="1"/>
  <c r="I7" i="1"/>
  <c r="I29" i="1" l="1"/>
  <c r="I36" i="1" s="1"/>
  <c r="I43" i="1" s="1"/>
  <c r="I30" i="1"/>
  <c r="I37" i="1" s="1"/>
  <c r="I31" i="1"/>
  <c r="I38" i="1" s="1"/>
  <c r="I42" i="1" s="1"/>
  <c r="G42" i="1"/>
  <c r="H24" i="1" l="1"/>
  <c r="H29" i="1" s="1"/>
  <c r="H36" i="1" s="1"/>
  <c r="H31" i="1"/>
  <c r="H38" i="1" s="1"/>
  <c r="H28" i="1"/>
  <c r="H35" i="1" s="1"/>
  <c r="H7" i="1"/>
  <c r="H12" i="1" s="1"/>
  <c r="H13" i="1"/>
  <c r="H30" i="1" l="1"/>
  <c r="H37" i="1" s="1"/>
  <c r="H43" i="1"/>
  <c r="H42" i="1"/>
  <c r="H16" i="1"/>
  <c r="H14" i="1"/>
  <c r="H15" i="1"/>
  <c r="G23" i="1"/>
  <c r="G21" i="1"/>
  <c r="G22" i="1"/>
  <c r="G24" i="1"/>
  <c r="G31" i="1"/>
  <c r="G38" i="1"/>
  <c r="F23" i="1"/>
  <c r="F21" i="1"/>
  <c r="F22" i="1"/>
  <c r="F24" i="1"/>
  <c r="F31" i="1"/>
  <c r="F38" i="1"/>
  <c r="E23" i="1"/>
  <c r="E21" i="1"/>
  <c r="E22" i="1"/>
  <c r="E24" i="1"/>
  <c r="E31" i="1"/>
  <c r="E38" i="1"/>
  <c r="D23" i="1"/>
  <c r="D21" i="1"/>
  <c r="D22" i="1"/>
  <c r="D24" i="1"/>
  <c r="D31" i="1"/>
  <c r="D38" i="1"/>
  <c r="C23" i="1"/>
  <c r="C21" i="1"/>
  <c r="C22" i="1"/>
  <c r="C24" i="1"/>
  <c r="C31" i="1"/>
  <c r="C38" i="1"/>
  <c r="G30" i="1"/>
  <c r="G37" i="1"/>
  <c r="F30" i="1"/>
  <c r="F37" i="1"/>
  <c r="E30" i="1"/>
  <c r="E37" i="1"/>
  <c r="D30" i="1"/>
  <c r="D37" i="1"/>
  <c r="C30" i="1"/>
  <c r="C37" i="1"/>
  <c r="G29" i="1"/>
  <c r="G36" i="1"/>
  <c r="F29" i="1"/>
  <c r="F36" i="1"/>
  <c r="E29" i="1"/>
  <c r="E36" i="1"/>
  <c r="D29" i="1"/>
  <c r="D36" i="1"/>
  <c r="C29" i="1"/>
  <c r="C36" i="1"/>
  <c r="C28" i="1"/>
  <c r="C35" i="1"/>
  <c r="C43" i="1"/>
  <c r="G28" i="1"/>
  <c r="G35" i="1"/>
  <c r="F28" i="1"/>
  <c r="F35" i="1"/>
  <c r="E28" i="1"/>
  <c r="E35" i="1"/>
  <c r="E42" i="1"/>
  <c r="D28" i="1"/>
  <c r="D35" i="1"/>
  <c r="D43" i="1"/>
  <c r="B23" i="1"/>
  <c r="B21" i="1"/>
  <c r="B22" i="1"/>
  <c r="B24" i="1"/>
  <c r="B31" i="1"/>
  <c r="B38" i="1"/>
  <c r="B30" i="1"/>
  <c r="B37" i="1"/>
  <c r="B29" i="1"/>
  <c r="B36" i="1"/>
  <c r="B28" i="1"/>
  <c r="B35" i="1"/>
  <c r="F42" i="1"/>
  <c r="M73" i="1"/>
  <c r="M74" i="1"/>
  <c r="M75" i="1"/>
  <c r="M72" i="1"/>
  <c r="K73" i="1"/>
  <c r="K74" i="1"/>
  <c r="K75" i="1"/>
  <c r="K72" i="1"/>
  <c r="I73" i="1"/>
  <c r="I74" i="1"/>
  <c r="I75" i="1"/>
  <c r="I72" i="1"/>
  <c r="G73" i="1"/>
  <c r="G74" i="1"/>
  <c r="G75" i="1"/>
  <c r="G72" i="1"/>
  <c r="E73" i="1"/>
  <c r="E74" i="1"/>
  <c r="E75" i="1"/>
  <c r="E72" i="1"/>
  <c r="C73" i="1"/>
  <c r="C74" i="1"/>
  <c r="C75" i="1"/>
  <c r="C72" i="1"/>
  <c r="G16" i="1"/>
  <c r="F7" i="1"/>
  <c r="F16" i="1"/>
  <c r="G7" i="1"/>
  <c r="F43" i="1"/>
  <c r="B7" i="1"/>
  <c r="C7" i="1"/>
  <c r="C16" i="1"/>
  <c r="D7" i="1"/>
  <c r="E7" i="1"/>
  <c r="B16" i="1"/>
  <c r="B42" i="1"/>
  <c r="E43" i="1"/>
  <c r="D42" i="1"/>
  <c r="C42" i="1"/>
  <c r="B43" i="1"/>
  <c r="E16" i="1"/>
  <c r="D16" i="1"/>
  <c r="G43" i="1"/>
</calcChain>
</file>

<file path=xl/sharedStrings.xml><?xml version="1.0" encoding="utf-8"?>
<sst xmlns="http://schemas.openxmlformats.org/spreadsheetml/2006/main" count="90" uniqueCount="46">
  <si>
    <t>Unduplicated Individuals Booked into Travis County Jail</t>
  </si>
  <si>
    <t xml:space="preserve">Black </t>
  </si>
  <si>
    <t>Hispanic</t>
  </si>
  <si>
    <t>Other</t>
  </si>
  <si>
    <t>White</t>
  </si>
  <si>
    <t>Total</t>
  </si>
  <si>
    <t>Population 18 and Older</t>
  </si>
  <si>
    <t>% of population 18 and older</t>
  </si>
  <si>
    <t>Black</t>
  </si>
  <si>
    <t xml:space="preserve">Other </t>
  </si>
  <si>
    <t>Disproportionality Ratios</t>
  </si>
  <si>
    <t>Disparity Ratios</t>
  </si>
  <si>
    <t>Black vs. White</t>
  </si>
  <si>
    <t>Black vs. Hispanic</t>
  </si>
  <si>
    <t>Data Sources</t>
  </si>
  <si>
    <t>American Community Survey - 1 Year Estimates</t>
  </si>
  <si>
    <t>Hispanic - C01001I - Sex by Age (Hispanic or Latino)</t>
  </si>
  <si>
    <t>White - C01001H - Sex by Age (White Alone, Not Hispanic or Latino)</t>
  </si>
  <si>
    <t>(Other -  C05003 - Sex by Age by Nativity - Population 18 Years and Over)- Then Subtract Total of Other Races/Ethnicities</t>
  </si>
  <si>
    <t>Travis County Jail Bookings</t>
  </si>
  <si>
    <t>Local data is available from the Travis County Sheriff's Office. Contact Karen Maxwell, Senior Planner, for the latest data: karen.maxwell@traviscountytx.gov</t>
  </si>
  <si>
    <t>Ind</t>
  </si>
  <si>
    <t>%</t>
  </si>
  <si>
    <t>B</t>
  </si>
  <si>
    <t>   9,194</t>
  </si>
  <si>
    <t>   9,287</t>
  </si>
  <si>
    <t>   9,030</t>
  </si>
  <si>
    <t>   8,719</t>
  </si>
  <si>
    <t>   8,613</t>
  </si>
  <si>
    <t>H</t>
  </si>
  <si>
    <t>O</t>
  </si>
  <si>
    <t>      341</t>
  </si>
  <si>
    <t>      397</t>
  </si>
  <si>
    <t>      435</t>
  </si>
  <si>
    <t>      444</t>
  </si>
  <si>
    <t>      454</t>
  </si>
  <si>
    <t>      513</t>
  </si>
  <si>
    <t>W</t>
  </si>
  <si>
    <t> 44,297</t>
  </si>
  <si>
    <t> 44,242</t>
  </si>
  <si>
    <t> 42,108</t>
  </si>
  <si>
    <t> 42,136</t>
  </si>
  <si>
    <t> 41,140</t>
  </si>
  <si>
    <t>% of total unduplicated individuals booked</t>
  </si>
  <si>
    <t>Black - C01001B - Sex by Age - (Black or African American Alone)</t>
  </si>
  <si>
    <t>Travis County Population 18 and 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</si>
</sst>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1F497D"/>
      <name val="Calibri"/>
      <family val="2"/>
    </font>
    <font>
      <sz val="11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9" fontId="0" fillId="0" borderId="0" xfId="0" applyNumberFormat="1"/>
    <xf numFmtId="164" fontId="1" fillId="0" borderId="0" xfId="1" applyNumberFormat="1" applyFont="1" applyBorder="1" applyAlignment="1">
      <alignment vertical="top"/>
    </xf>
    <xf numFmtId="164" fontId="1" fillId="0" borderId="1" xfId="1" applyNumberFormat="1" applyFont="1" applyBorder="1" applyAlignment="1">
      <alignment vertical="top"/>
    </xf>
    <xf numFmtId="0" fontId="3" fillId="0" borderId="0" xfId="0" applyFont="1"/>
    <xf numFmtId="0" fontId="0" fillId="0" borderId="0" xfId="0" applyFont="1"/>
    <xf numFmtId="22" fontId="0" fillId="0" borderId="0" xfId="0" applyNumberFormat="1"/>
    <xf numFmtId="165" fontId="0" fillId="0" borderId="0" xfId="0" applyNumberFormat="1"/>
    <xf numFmtId="0" fontId="4" fillId="0" borderId="0" xfId="0" applyFont="1"/>
    <xf numFmtId="0" fontId="3" fillId="0" borderId="2" xfId="0" applyFont="1" applyBorder="1"/>
    <xf numFmtId="9" fontId="0" fillId="0" borderId="2" xfId="0" applyNumberFormat="1" applyBorder="1"/>
    <xf numFmtId="0" fontId="3" fillId="0" borderId="0" xfId="0" applyFont="1" applyBorder="1"/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3" borderId="4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9" fontId="5" fillId="3" borderId="9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vertical="center"/>
    </xf>
    <xf numFmtId="9" fontId="5" fillId="3" borderId="10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top"/>
    </xf>
    <xf numFmtId="0" fontId="5" fillId="3" borderId="0" xfId="0" applyFont="1" applyFill="1" applyAlignment="1">
      <alignment vertical="center"/>
    </xf>
    <xf numFmtId="164" fontId="2" fillId="0" borderId="0" xfId="1" applyNumberFormat="1" applyFont="1"/>
    <xf numFmtId="164" fontId="5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/>
    </xf>
    <xf numFmtId="164" fontId="2" fillId="0" borderId="2" xfId="1" applyNumberFormat="1" applyFont="1" applyBorder="1"/>
    <xf numFmtId="9" fontId="2" fillId="0" borderId="0" xfId="2" applyFont="1"/>
    <xf numFmtId="164" fontId="2" fillId="0" borderId="0" xfId="1" applyNumberFormat="1" applyFont="1" applyBorder="1"/>
    <xf numFmtId="10" fontId="0" fillId="0" borderId="0" xfId="0" applyNumberFormat="1"/>
    <xf numFmtId="10" fontId="5" fillId="3" borderId="9" xfId="0" applyNumberFormat="1" applyFont="1" applyFill="1" applyBorder="1" applyAlignment="1">
      <alignment horizontal="right" vertical="center"/>
    </xf>
    <xf numFmtId="10" fontId="2" fillId="0" borderId="0" xfId="2" applyNumberFormat="1" applyFont="1"/>
    <xf numFmtId="9" fontId="0" fillId="0" borderId="0" xfId="2" applyFont="1"/>
    <xf numFmtId="10" fontId="0" fillId="0" borderId="0" xfId="2" applyNumberFormat="1" applyFont="1"/>
    <xf numFmtId="3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66" fontId="0" fillId="0" borderId="0" xfId="0" applyNumberFormat="1"/>
    <xf numFmtId="0" fontId="0" fillId="0" borderId="0" xfId="0" applyFont="1" applyFill="1"/>
    <xf numFmtId="164" fontId="0" fillId="0" borderId="0" xfId="1" applyNumberFormat="1" applyFont="1"/>
    <xf numFmtId="164" fontId="0" fillId="0" borderId="0" xfId="1" applyNumberFormat="1" applyFont="1" applyAlignment="1">
      <alignment wrapText="1"/>
    </xf>
    <xf numFmtId="164" fontId="2" fillId="0" borderId="2" xfId="1" applyNumberFormat="1" applyFont="1" applyFill="1" applyBorder="1"/>
    <xf numFmtId="9" fontId="0" fillId="0" borderId="2" xfId="0" applyNumberFormat="1" applyFill="1" applyBorder="1"/>
    <xf numFmtId="9" fontId="2" fillId="0" borderId="2" xfId="2" applyFont="1" applyBorder="1"/>
    <xf numFmtId="0" fontId="0" fillId="0" borderId="1" xfId="0" applyBorder="1"/>
    <xf numFmtId="0" fontId="3" fillId="0" borderId="1" xfId="0" applyFont="1" applyBorder="1"/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Bookings into the Travis County Jail</a:t>
            </a:r>
          </a:p>
        </c:rich>
      </c:tx>
      <c:layout>
        <c:manualLayout>
          <c:xMode val="edge"/>
          <c:yMode val="edge"/>
          <c:x val="0.13077243844125599"/>
          <c:y val="1.2578612199405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Sheet1!$G$35:$K$35</c:f>
              <c:numCache>
                <c:formatCode>0.000</c:formatCode>
                <c:ptCount val="5"/>
                <c:pt idx="0">
                  <c:v>2.6483674095615752</c:v>
                </c:pt>
                <c:pt idx="1">
                  <c:v>2.5761152237159926</c:v>
                </c:pt>
                <c:pt idx="2">
                  <c:v>2.5832194368417438</c:v>
                </c:pt>
                <c:pt idx="3">
                  <c:v>2.7367161862181506</c:v>
                </c:pt>
                <c:pt idx="4">
                  <c:v>2.7725620710801064</c:v>
                </c:pt>
              </c:numCache>
            </c:numRef>
          </c:val>
        </c:ser>
        <c:ser>
          <c:idx val="1"/>
          <c:order val="1"/>
          <c:tx>
            <c:strRef>
              <c:f>Sheet1!$A$36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Sheet1!$G$36:$K$36</c:f>
              <c:numCache>
                <c:formatCode>0.000</c:formatCode>
                <c:ptCount val="5"/>
                <c:pt idx="0">
                  <c:v>1.1801178801089058</c:v>
                </c:pt>
                <c:pt idx="1">
                  <c:v>1.1335187063437331</c:v>
                </c:pt>
                <c:pt idx="2">
                  <c:v>1.0693648435446794</c:v>
                </c:pt>
                <c:pt idx="3">
                  <c:v>1.0815522105734632</c:v>
                </c:pt>
                <c:pt idx="4">
                  <c:v>1.1139304504121126</c:v>
                </c:pt>
              </c:numCache>
            </c:numRef>
          </c:val>
        </c:ser>
        <c:ser>
          <c:idx val="2"/>
          <c:order val="2"/>
          <c:tx>
            <c:strRef>
              <c:f>Sheet1!$A$37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Sheet1!$G$37:$K$37</c:f>
              <c:numCache>
                <c:formatCode>0.000</c:formatCode>
                <c:ptCount val="5"/>
                <c:pt idx="0">
                  <c:v>0.15543394268890798</c:v>
                </c:pt>
                <c:pt idx="1">
                  <c:v>0.16547066075824646</c:v>
                </c:pt>
                <c:pt idx="2">
                  <c:v>0.17180497424728455</c:v>
                </c:pt>
                <c:pt idx="3">
                  <c:v>0.16059317634528711</c:v>
                </c:pt>
                <c:pt idx="4">
                  <c:v>0.15585908989894007</c:v>
                </c:pt>
              </c:numCache>
            </c:numRef>
          </c:val>
        </c:ser>
        <c:ser>
          <c:idx val="3"/>
          <c:order val="3"/>
          <c:tx>
            <c:strRef>
              <c:f>Sheet1!$A$38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Sheet1!$G$38:$K$38</c:f>
              <c:numCache>
                <c:formatCode>0.000</c:formatCode>
                <c:ptCount val="5"/>
                <c:pt idx="0">
                  <c:v>0.78587422511478178</c:v>
                </c:pt>
                <c:pt idx="1">
                  <c:v>0.81200137623072477</c:v>
                </c:pt>
                <c:pt idx="2">
                  <c:v>0.83872989954749766</c:v>
                </c:pt>
                <c:pt idx="3">
                  <c:v>0.82719971789078373</c:v>
                </c:pt>
                <c:pt idx="4">
                  <c:v>0.79753040634917927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62904"/>
        <c:axId val="234062120"/>
      </c:barChart>
      <c:catAx>
        <c:axId val="23406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4062120"/>
        <c:crosses val="autoZero"/>
        <c:auto val="1"/>
        <c:lblAlgn val="ctr"/>
        <c:lblOffset val="100"/>
        <c:noMultiLvlLbl val="0"/>
      </c:catAx>
      <c:valAx>
        <c:axId val="234062120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4062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200"/>
              <a:t>Disproportionality Ratios for Bookings into the Travis County Jail</a:t>
            </a:r>
          </a:p>
        </c:rich>
      </c:tx>
      <c:layout>
        <c:manualLayout>
          <c:xMode val="edge"/>
          <c:yMode val="edge"/>
          <c:x val="0.13077243844125599"/>
          <c:y val="1.2578612199405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68338294603419"/>
          <c:y val="0.27616139846743293"/>
          <c:w val="0.83473802626805793"/>
          <c:h val="0.47867689760762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Sheet1!$G$35:$K$35</c:f>
              <c:numCache>
                <c:formatCode>0.000</c:formatCode>
                <c:ptCount val="5"/>
                <c:pt idx="0">
                  <c:v>2.6483674095615752</c:v>
                </c:pt>
                <c:pt idx="1">
                  <c:v>2.5761152237159926</c:v>
                </c:pt>
                <c:pt idx="2">
                  <c:v>2.5832194368417438</c:v>
                </c:pt>
                <c:pt idx="3">
                  <c:v>2.7367161862181506</c:v>
                </c:pt>
                <c:pt idx="4">
                  <c:v>2.7725620710801064</c:v>
                </c:pt>
              </c:numCache>
            </c:numRef>
          </c:val>
        </c:ser>
        <c:ser>
          <c:idx val="1"/>
          <c:order val="1"/>
          <c:tx>
            <c:strRef>
              <c:f>Sheet1!$A$36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Sheet1!$G$36:$K$36</c:f>
              <c:numCache>
                <c:formatCode>0.000</c:formatCode>
                <c:ptCount val="5"/>
                <c:pt idx="0">
                  <c:v>1.1801178801089058</c:v>
                </c:pt>
                <c:pt idx="1">
                  <c:v>1.1335187063437331</c:v>
                </c:pt>
                <c:pt idx="2">
                  <c:v>1.0693648435446794</c:v>
                </c:pt>
                <c:pt idx="3">
                  <c:v>1.0815522105734632</c:v>
                </c:pt>
                <c:pt idx="4">
                  <c:v>1.1139304504121126</c:v>
                </c:pt>
              </c:numCache>
            </c:numRef>
          </c:val>
        </c:ser>
        <c:ser>
          <c:idx val="2"/>
          <c:order val="2"/>
          <c:tx>
            <c:strRef>
              <c:f>Sheet1!$A$37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Sheet1!$G$37:$K$37</c:f>
              <c:numCache>
                <c:formatCode>0.000</c:formatCode>
                <c:ptCount val="5"/>
                <c:pt idx="0">
                  <c:v>0.15543394268890798</c:v>
                </c:pt>
                <c:pt idx="1">
                  <c:v>0.16547066075824646</c:v>
                </c:pt>
                <c:pt idx="2">
                  <c:v>0.17180497424728455</c:v>
                </c:pt>
                <c:pt idx="3">
                  <c:v>0.16059317634528711</c:v>
                </c:pt>
                <c:pt idx="4">
                  <c:v>0.15585908989894007</c:v>
                </c:pt>
              </c:numCache>
            </c:numRef>
          </c:val>
        </c:ser>
        <c:ser>
          <c:idx val="3"/>
          <c:order val="3"/>
          <c:tx>
            <c:strRef>
              <c:f>Sheet1!$A$38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Sheet1!$G$38:$K$38</c:f>
              <c:numCache>
                <c:formatCode>0.000</c:formatCode>
                <c:ptCount val="5"/>
                <c:pt idx="0">
                  <c:v>0.78587422511478178</c:v>
                </c:pt>
                <c:pt idx="1">
                  <c:v>0.81200137623072477</c:v>
                </c:pt>
                <c:pt idx="2">
                  <c:v>0.83872989954749766</c:v>
                </c:pt>
                <c:pt idx="3">
                  <c:v>0.82719971789078373</c:v>
                </c:pt>
                <c:pt idx="4">
                  <c:v>0.79753040634917927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61336"/>
        <c:axId val="234060552"/>
      </c:barChart>
      <c:catAx>
        <c:axId val="234061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4060552"/>
        <c:crosses val="autoZero"/>
        <c:auto val="1"/>
        <c:lblAlgn val="ctr"/>
        <c:lblOffset val="100"/>
        <c:noMultiLvlLbl val="0"/>
      </c:catAx>
      <c:valAx>
        <c:axId val="234060552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406133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Disproportionality Ratios for Bookings into the Travis County Jail</a:t>
            </a:r>
          </a:p>
        </c:rich>
      </c:tx>
      <c:layout>
        <c:manualLayout>
          <c:xMode val="edge"/>
          <c:yMode val="edge"/>
          <c:x val="0.13077243844125599"/>
          <c:y val="1.25786121994050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Sheet1!$G$35:$K$35</c:f>
              <c:numCache>
                <c:formatCode>0.000</c:formatCode>
                <c:ptCount val="5"/>
                <c:pt idx="0">
                  <c:v>2.6483674095615752</c:v>
                </c:pt>
                <c:pt idx="1">
                  <c:v>2.5761152237159926</c:v>
                </c:pt>
                <c:pt idx="2">
                  <c:v>2.5832194368417438</c:v>
                </c:pt>
                <c:pt idx="3">
                  <c:v>2.7367161862181506</c:v>
                </c:pt>
                <c:pt idx="4">
                  <c:v>2.7725620710801064</c:v>
                </c:pt>
              </c:numCache>
            </c:numRef>
          </c:val>
        </c:ser>
        <c:ser>
          <c:idx val="1"/>
          <c:order val="1"/>
          <c:tx>
            <c:strRef>
              <c:f>Sheet1!$A$36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Sheet1!$G$36:$K$36</c:f>
              <c:numCache>
                <c:formatCode>0.000</c:formatCode>
                <c:ptCount val="5"/>
                <c:pt idx="0">
                  <c:v>1.1801178801089058</c:v>
                </c:pt>
                <c:pt idx="1">
                  <c:v>1.1335187063437331</c:v>
                </c:pt>
                <c:pt idx="2">
                  <c:v>1.0693648435446794</c:v>
                </c:pt>
                <c:pt idx="3">
                  <c:v>1.0815522105734632</c:v>
                </c:pt>
                <c:pt idx="4">
                  <c:v>1.1139304504121126</c:v>
                </c:pt>
              </c:numCache>
            </c:numRef>
          </c:val>
        </c:ser>
        <c:ser>
          <c:idx val="2"/>
          <c:order val="2"/>
          <c:tx>
            <c:strRef>
              <c:f>Sheet1!$A$37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Sheet1!$G$37:$K$37</c:f>
              <c:numCache>
                <c:formatCode>0.000</c:formatCode>
                <c:ptCount val="5"/>
                <c:pt idx="0">
                  <c:v>0.15543394268890798</c:v>
                </c:pt>
                <c:pt idx="1">
                  <c:v>0.16547066075824646</c:v>
                </c:pt>
                <c:pt idx="2">
                  <c:v>0.17180497424728455</c:v>
                </c:pt>
                <c:pt idx="3">
                  <c:v>0.16059317634528711</c:v>
                </c:pt>
                <c:pt idx="4">
                  <c:v>0.15585908989894007</c:v>
                </c:pt>
              </c:numCache>
            </c:numRef>
          </c:val>
        </c:ser>
        <c:ser>
          <c:idx val="3"/>
          <c:order val="3"/>
          <c:tx>
            <c:strRef>
              <c:f>Sheet1!$A$38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Sheet1!$G$34:$K$34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Sheet1!$G$38:$K$38</c:f>
              <c:numCache>
                <c:formatCode>0.000</c:formatCode>
                <c:ptCount val="5"/>
                <c:pt idx="0">
                  <c:v>0.78587422511478178</c:v>
                </c:pt>
                <c:pt idx="1">
                  <c:v>0.81200137623072477</c:v>
                </c:pt>
                <c:pt idx="2">
                  <c:v>0.83872989954749766</c:v>
                </c:pt>
                <c:pt idx="3">
                  <c:v>0.82719971789078373</c:v>
                </c:pt>
                <c:pt idx="4">
                  <c:v>0.79753040634917927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060944"/>
        <c:axId val="61100584"/>
      </c:barChart>
      <c:catAx>
        <c:axId val="23406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61100584"/>
        <c:crosses val="autoZero"/>
        <c:auto val="1"/>
        <c:lblAlgn val="ctr"/>
        <c:lblOffset val="100"/>
        <c:noMultiLvlLbl val="0"/>
      </c:catAx>
      <c:valAx>
        <c:axId val="61100584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3406094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76203</xdr:colOff>
      <xdr:row>0</xdr:row>
      <xdr:rowOff>177800</xdr:rowOff>
    </xdr:from>
    <xdr:to>
      <xdr:col>20</xdr:col>
      <xdr:colOff>506412</xdr:colOff>
      <xdr:row>16</xdr:row>
      <xdr:rowOff>158751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142875</xdr:colOff>
      <xdr:row>17</xdr:row>
      <xdr:rowOff>158749</xdr:rowOff>
    </xdr:from>
    <xdr:to>
      <xdr:col>20</xdr:col>
      <xdr:colOff>578714</xdr:colOff>
      <xdr:row>33</xdr:row>
      <xdr:rowOff>145793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21938" y="3262312"/>
          <a:ext cx="4102964" cy="2908044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0</xdr:row>
      <xdr:rowOff>182217</xdr:rowOff>
    </xdr:from>
    <xdr:to>
      <xdr:col>26</xdr:col>
      <xdr:colOff>564145</xdr:colOff>
      <xdr:row>12</xdr:row>
      <xdr:rowOff>117016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18</xdr:row>
      <xdr:rowOff>0</xdr:rowOff>
    </xdr:from>
    <xdr:to>
      <xdr:col>27</xdr:col>
      <xdr:colOff>455475</xdr:colOff>
      <xdr:row>30</xdr:row>
      <xdr:rowOff>43132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0.07544</cdr:x>
      <cdr:y>0.37736</cdr:y>
    </cdr:from>
    <cdr:to>
      <cdr:x>0.95082</cdr:x>
      <cdr:y>0.38254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06353" y="1131622"/>
          <a:ext cx="3554887" cy="1553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0.08364</cdr:x>
      <cdr:y>0.2107</cdr:y>
    </cdr:from>
    <cdr:to>
      <cdr:x>0.96019</cdr:x>
      <cdr:y>0.21444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339641" y="631832"/>
          <a:ext cx="3559640" cy="1122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0.15767</cdr:x>
      <cdr:y>0.22956</cdr:y>
    </cdr:from>
    <cdr:to>
      <cdr:x>0.15925</cdr:x>
      <cdr:y>0.36498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640273" y="688412"/>
          <a:ext cx="6451" cy="40609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0.15808</cdr:x>
      <cdr:y>0.38522</cdr:y>
    </cdr:from>
    <cdr:to>
      <cdr:x>0.15925</cdr:x>
      <cdr:y>0.53774</cdr:y>
    </cdr:to>
    <cdr:cxnSp macro="">
      <cdr:nvCxnSpPr>
        <cdr:cNvPr id="8" name="Straight Arrow Connector 7"/>
        <cdr:cNvCxnSpPr/>
      </cdr:nvCxnSpPr>
      <cdr:spPr>
        <a:xfrm xmlns:a="http://schemas.openxmlformats.org/drawingml/2006/main">
          <a:off x="641970" y="1155198"/>
          <a:ext cx="4754" cy="45735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0.16209</cdr:x>
      <cdr:y>0.19834</cdr:y>
    </cdr:from>
    <cdr:to>
      <cdr:x>0.53162</cdr:x>
      <cdr:y>0.33334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658241" y="594777"/>
          <a:ext cx="1500637" cy="4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High Disproportion</a:t>
          </a:r>
        </a:p>
      </cdr:txBody>
    </cdr:sp>
  </cdr:relSizeAnchor>
  <cdr:relSizeAnchor xmlns:cdr="http://schemas.openxmlformats.org/drawingml/2006/chartDrawing">
    <cdr:from>
      <cdr:x>0.15993</cdr:x>
      <cdr:y>0.36925</cdr:y>
    </cdr:from>
    <cdr:to>
      <cdr:x>0.54329</cdr:x>
      <cdr:y>0.49931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649452" y="1107298"/>
          <a:ext cx="1556834" cy="39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Moderate Disproportion</a:t>
          </a:r>
        </a:p>
      </cdr:txBody>
    </cdr:sp>
  </cdr:relSizeAnchor>
  <cdr:relSizeAnchor xmlns:cdr="http://schemas.openxmlformats.org/drawingml/2006/chartDrawing">
    <cdr:from>
      <cdr:x>0.15665</cdr:x>
      <cdr:y>0.54776</cdr:y>
    </cdr:from>
    <cdr:to>
      <cdr:x>0.38096</cdr:x>
      <cdr:y>0.63804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639410" y="1669979"/>
          <a:ext cx="915564" cy="275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Target</a:t>
          </a:r>
        </a:p>
      </cdr:txBody>
    </cdr:sp>
  </cdr:relSizeAnchor>
  <cdr:relSizeAnchor xmlns:cdr="http://schemas.openxmlformats.org/drawingml/2006/chartDrawing">
    <cdr:from>
      <cdr:x>0.0753</cdr:x>
      <cdr:y>0.54666</cdr:y>
    </cdr:from>
    <cdr:to>
      <cdr:x>0.95731</cdr:x>
      <cdr:y>0.54729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305789" y="1639295"/>
          <a:ext cx="3581814" cy="1896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0.11533</cdr:x>
      <cdr:y>0.40332</cdr:y>
    </cdr:from>
    <cdr:to>
      <cdr:x>0.95216</cdr:x>
      <cdr:y>0.4085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46564" y="852473"/>
          <a:ext cx="2514600" cy="1094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0.11791</cdr:x>
      <cdr:y>0.27499</cdr:y>
    </cdr:from>
    <cdr:to>
      <cdr:x>0.95474</cdr:x>
      <cdr:y>0.27608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354322" y="581237"/>
          <a:ext cx="2514600" cy="230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0.18038</cdr:x>
      <cdr:y>0.28275</cdr:y>
    </cdr:from>
    <cdr:to>
      <cdr:x>0.18127</cdr:x>
      <cdr:y>0.40319</cdr:y>
    </cdr:to>
    <cdr:cxnSp macro="">
      <cdr:nvCxnSpPr>
        <cdr:cNvPr id="7" name="Straight Arrow Connector 6"/>
        <cdr:cNvCxnSpPr/>
      </cdr:nvCxnSpPr>
      <cdr:spPr>
        <a:xfrm xmlns:a="http://schemas.openxmlformats.org/drawingml/2006/main" flipH="1">
          <a:off x="542033" y="597642"/>
          <a:ext cx="2678" cy="254549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0.18104</cdr:x>
      <cdr:y>0.4182</cdr:y>
    </cdr:from>
    <cdr:to>
      <cdr:x>0.18121</cdr:x>
      <cdr:y>0.55182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544018" y="883931"/>
          <a:ext cx="511" cy="28242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0.17819</cdr:x>
      <cdr:y>0.25277</cdr:y>
    </cdr:from>
    <cdr:to>
      <cdr:x>0.75598</cdr:x>
      <cdr:y>0.38777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35457" y="534275"/>
          <a:ext cx="1736212" cy="285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High Disproportion</a:t>
          </a:r>
        </a:p>
      </cdr:txBody>
    </cdr:sp>
  </cdr:relSizeAnchor>
  <cdr:relSizeAnchor xmlns:cdr="http://schemas.openxmlformats.org/drawingml/2006/chartDrawing">
    <cdr:from>
      <cdr:x>0.17893</cdr:x>
      <cdr:y>0.38952</cdr:y>
    </cdr:from>
    <cdr:to>
      <cdr:x>0.75421</cdr:x>
      <cdr:y>0.51958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37680" y="823303"/>
          <a:ext cx="1728665" cy="274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Moderate Disproportion</a:t>
          </a:r>
        </a:p>
      </cdr:txBody>
    </cdr:sp>
  </cdr:relSizeAnchor>
  <cdr:relSizeAnchor xmlns:cdr="http://schemas.openxmlformats.org/drawingml/2006/chartDrawing">
    <cdr:from>
      <cdr:x>0.17547</cdr:x>
      <cdr:y>0.53435</cdr:y>
    </cdr:from>
    <cdr:to>
      <cdr:x>0.39978</cdr:x>
      <cdr:y>0.62463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27277" y="1129421"/>
          <a:ext cx="674035" cy="1908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Target</a:t>
          </a:r>
        </a:p>
      </cdr:txBody>
    </cdr:sp>
  </cdr:relSizeAnchor>
  <cdr:relSizeAnchor xmlns:cdr="http://schemas.openxmlformats.org/drawingml/2006/chartDrawing">
    <cdr:from>
      <cdr:x>0.11799</cdr:x>
      <cdr:y>0.55081</cdr:y>
    </cdr:from>
    <cdr:to>
      <cdr:x>0.95584</cdr:x>
      <cdr:y>0.55128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353825" y="1180367"/>
          <a:ext cx="2512521" cy="99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0.1004</cdr:x>
      <cdr:y>0.40566</cdr:y>
    </cdr:from>
    <cdr:to>
      <cdr:x>0.97578</cdr:x>
      <cdr:y>0.41084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352426" y="903070"/>
          <a:ext cx="3072882" cy="11532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0.10099</cdr:x>
      <cdr:y>0.28198</cdr:y>
    </cdr:from>
    <cdr:to>
      <cdr:x>0.97578</cdr:x>
      <cdr:y>0.28307</cdr:y>
    </cdr:to>
    <cdr:cxnSp macro="">
      <cdr:nvCxnSpPr>
        <cdr:cNvPr id="5" name="Straight Connector 4"/>
        <cdr:cNvCxnSpPr/>
      </cdr:nvCxnSpPr>
      <cdr:spPr>
        <a:xfrm xmlns:a="http://schemas.openxmlformats.org/drawingml/2006/main">
          <a:off x="353329" y="628387"/>
          <a:ext cx="3060613" cy="242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0.15958</cdr:x>
      <cdr:y>0.28602</cdr:y>
    </cdr:from>
    <cdr:to>
      <cdr:x>0.15958</cdr:x>
      <cdr:y>0.40425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558321" y="637396"/>
          <a:ext cx="0" cy="26348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0.15925</cdr:x>
      <cdr:y>0.41029</cdr:y>
    </cdr:from>
    <cdr:to>
      <cdr:x>0.15942</cdr:x>
      <cdr:y>0.54391</cdr:y>
    </cdr:to>
    <cdr:cxnSp macro="">
      <cdr:nvCxnSpPr>
        <cdr:cNvPr id="8" name="Straight Arrow Connector 7"/>
        <cdr:cNvCxnSpPr/>
      </cdr:nvCxnSpPr>
      <cdr:spPr>
        <a:xfrm xmlns:a="http://schemas.openxmlformats.org/drawingml/2006/main" flipH="1">
          <a:off x="559022" y="913364"/>
          <a:ext cx="596" cy="29746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0.15746</cdr:x>
      <cdr:y>0.26591</cdr:y>
    </cdr:from>
    <cdr:to>
      <cdr:x>0.7051</cdr:x>
      <cdr:y>0.40091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50918" y="592570"/>
          <a:ext cx="1915994" cy="300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High Disproportion</a:t>
          </a:r>
        </a:p>
      </cdr:txBody>
    </cdr:sp>
  </cdr:relSizeAnchor>
  <cdr:relSizeAnchor xmlns:cdr="http://schemas.openxmlformats.org/drawingml/2006/chartDrawing">
    <cdr:from>
      <cdr:x>0.15516</cdr:x>
      <cdr:y>0.38811</cdr:y>
    </cdr:from>
    <cdr:to>
      <cdr:x>0.71478</cdr:x>
      <cdr:y>0.51817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44664" y="863995"/>
          <a:ext cx="1964444" cy="2895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Moderate Disproportion</a:t>
          </a:r>
        </a:p>
      </cdr:txBody>
    </cdr:sp>
  </cdr:relSizeAnchor>
  <cdr:relSizeAnchor xmlns:cdr="http://schemas.openxmlformats.org/drawingml/2006/chartDrawing">
    <cdr:from>
      <cdr:x>0.15528</cdr:x>
      <cdr:y>0.52004</cdr:y>
    </cdr:from>
    <cdr:to>
      <cdr:x>0.37959</cdr:x>
      <cdr:y>0.61032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43276" y="1158897"/>
          <a:ext cx="784789" cy="2011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Tw Cen MT" panose="020B0602020104020603" pitchFamily="34" charset="0"/>
            </a:rPr>
            <a:t>Target</a:t>
          </a:r>
        </a:p>
      </cdr:txBody>
    </cdr:sp>
  </cdr:relSizeAnchor>
  <cdr:relSizeAnchor xmlns:cdr="http://schemas.openxmlformats.org/drawingml/2006/chartDrawing">
    <cdr:from>
      <cdr:x>0.09535</cdr:x>
      <cdr:y>0.54531</cdr:y>
    </cdr:from>
    <cdr:to>
      <cdr:x>0.97736</cdr:x>
      <cdr:y>0.54594</cdr:y>
    </cdr:to>
    <cdr:cxnSp macro="">
      <cdr:nvCxnSpPr>
        <cdr:cNvPr id="12" name="Straight Connector 11"/>
        <cdr:cNvCxnSpPr/>
      </cdr:nvCxnSpPr>
      <cdr:spPr>
        <a:xfrm xmlns:a="http://schemas.openxmlformats.org/drawingml/2006/main">
          <a:off x="349124" y="1414992"/>
          <a:ext cx="3229582" cy="163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63" zoomScaleNormal="63" workbookViewId="0">
      <selection activeCell="J12" sqref="J12"/>
    </sheetView>
  </sheetViews>
  <sheetFormatPr defaultRowHeight="14.4" x14ac:dyDescent="0.3"/>
  <cols>
    <col min="1" max="1" width="16.44140625" customWidth="1"/>
    <col min="2" max="2" width="9.6640625" customWidth="1"/>
    <col min="3" max="4" width="9.88671875" customWidth="1"/>
    <col min="5" max="5" width="9.6640625" customWidth="1"/>
    <col min="6" max="6" width="9.88671875" customWidth="1"/>
    <col min="7" max="7" width="9.6640625" customWidth="1"/>
    <col min="8" max="8" width="10.5546875" customWidth="1"/>
    <col min="9" max="9" width="10.109375" customWidth="1"/>
    <col min="10" max="10" width="9" customWidth="1"/>
    <col min="11" max="12" width="13.6640625" customWidth="1"/>
  </cols>
  <sheetData>
    <row r="1" spans="1:12" x14ac:dyDescent="0.3">
      <c r="A1" s="8" t="s">
        <v>0</v>
      </c>
    </row>
    <row r="2" spans="1:12" x14ac:dyDescent="0.3">
      <c r="A2" s="49"/>
      <c r="B2" s="50">
        <v>2008</v>
      </c>
      <c r="C2" s="50">
        <v>2009</v>
      </c>
      <c r="D2" s="50">
        <v>2010</v>
      </c>
      <c r="E2" s="50">
        <v>2011</v>
      </c>
      <c r="F2" s="50">
        <v>2012</v>
      </c>
      <c r="G2" s="50">
        <v>2013</v>
      </c>
      <c r="H2" s="50">
        <v>2014</v>
      </c>
      <c r="I2" s="50">
        <v>2015</v>
      </c>
      <c r="J2" s="50">
        <v>2016</v>
      </c>
      <c r="K2" s="50">
        <v>2017</v>
      </c>
      <c r="L2" s="50">
        <v>2018</v>
      </c>
    </row>
    <row r="3" spans="1:12" x14ac:dyDescent="0.3">
      <c r="A3" s="4" t="s">
        <v>1</v>
      </c>
      <c r="B3" s="28">
        <v>8943</v>
      </c>
      <c r="C3" s="28">
        <v>9194</v>
      </c>
      <c r="D3" s="2">
        <v>9287</v>
      </c>
      <c r="E3" s="29">
        <v>9030</v>
      </c>
      <c r="F3" s="28">
        <v>8719</v>
      </c>
      <c r="G3" s="30">
        <v>8613</v>
      </c>
      <c r="H3">
        <v>8293</v>
      </c>
      <c r="I3">
        <v>8122</v>
      </c>
      <c r="J3" s="39">
        <v>7961</v>
      </c>
      <c r="K3">
        <v>8165</v>
      </c>
      <c r="L3">
        <v>7342</v>
      </c>
    </row>
    <row r="4" spans="1:12" x14ac:dyDescent="0.3">
      <c r="A4" s="4" t="s">
        <v>2</v>
      </c>
      <c r="B4" s="28">
        <v>15475</v>
      </c>
      <c r="C4" s="28">
        <v>15474</v>
      </c>
      <c r="D4" s="2">
        <v>15228</v>
      </c>
      <c r="E4" s="28">
        <v>14664</v>
      </c>
      <c r="F4" s="28">
        <v>14778</v>
      </c>
      <c r="G4" s="30">
        <v>14466</v>
      </c>
      <c r="H4" s="28">
        <v>13330</v>
      </c>
      <c r="I4" s="28">
        <v>12012</v>
      </c>
      <c r="J4" s="28">
        <v>11698</v>
      </c>
      <c r="K4" s="28">
        <v>12022</v>
      </c>
      <c r="L4" s="28">
        <v>10693</v>
      </c>
    </row>
    <row r="5" spans="1:12" x14ac:dyDescent="0.3">
      <c r="A5" s="4" t="s">
        <v>3</v>
      </c>
      <c r="B5" s="28">
        <v>341</v>
      </c>
      <c r="C5" s="28">
        <v>397</v>
      </c>
      <c r="D5" s="2">
        <v>435</v>
      </c>
      <c r="E5" s="28">
        <v>444</v>
      </c>
      <c r="F5" s="28">
        <v>454</v>
      </c>
      <c r="G5" s="30">
        <v>513</v>
      </c>
      <c r="H5" s="28">
        <v>528</v>
      </c>
      <c r="I5" s="28">
        <v>524</v>
      </c>
      <c r="J5" s="28">
        <v>501</v>
      </c>
      <c r="K5" s="28">
        <v>489</v>
      </c>
      <c r="L5" s="28">
        <v>420</v>
      </c>
    </row>
    <row r="6" spans="1:12" x14ac:dyDescent="0.3">
      <c r="A6" s="4" t="s">
        <v>4</v>
      </c>
      <c r="B6" s="28">
        <v>19123</v>
      </c>
      <c r="C6" s="28">
        <v>19232</v>
      </c>
      <c r="D6" s="3">
        <v>19292</v>
      </c>
      <c r="E6" s="28">
        <v>17970</v>
      </c>
      <c r="F6" s="28">
        <v>18185</v>
      </c>
      <c r="G6" s="30">
        <v>17548</v>
      </c>
      <c r="H6" s="28">
        <v>17195</v>
      </c>
      <c r="I6" s="28">
        <v>16804</v>
      </c>
      <c r="J6" s="28">
        <v>15871</v>
      </c>
      <c r="K6" s="28">
        <v>14973</v>
      </c>
      <c r="L6" s="28">
        <v>13764</v>
      </c>
    </row>
    <row r="7" spans="1:12" x14ac:dyDescent="0.3">
      <c r="A7" s="9" t="s">
        <v>5</v>
      </c>
      <c r="B7" s="31">
        <f t="shared" ref="B7:G7" si="0">SUM(B3:B6)</f>
        <v>43882</v>
      </c>
      <c r="C7" s="31">
        <f t="shared" si="0"/>
        <v>44297</v>
      </c>
      <c r="D7" s="28">
        <f t="shared" si="0"/>
        <v>44242</v>
      </c>
      <c r="E7" s="31">
        <f t="shared" si="0"/>
        <v>42108</v>
      </c>
      <c r="F7" s="46">
        <f t="shared" si="0"/>
        <v>42136</v>
      </c>
      <c r="G7" s="46">
        <f t="shared" si="0"/>
        <v>41140</v>
      </c>
      <c r="H7" s="31">
        <f>SUM(H3:H6)</f>
        <v>39346</v>
      </c>
      <c r="I7" s="31">
        <f>SUM(I3:I6)</f>
        <v>37462</v>
      </c>
      <c r="J7" s="31">
        <f>SUM(J3:J6)</f>
        <v>36031</v>
      </c>
      <c r="K7" s="31">
        <f>SUM(K3:K6)</f>
        <v>35649</v>
      </c>
      <c r="L7" s="31">
        <f>SUM(L3:L6)</f>
        <v>32219</v>
      </c>
    </row>
    <row r="10" spans="1:12" x14ac:dyDescent="0.3">
      <c r="A10" s="8" t="s">
        <v>43</v>
      </c>
      <c r="F10" s="6"/>
    </row>
    <row r="11" spans="1:12" x14ac:dyDescent="0.3">
      <c r="A11" s="49"/>
      <c r="B11" s="50">
        <v>2008</v>
      </c>
      <c r="C11" s="50">
        <v>2009</v>
      </c>
      <c r="D11" s="50">
        <v>2010</v>
      </c>
      <c r="E11" s="50">
        <v>2011</v>
      </c>
      <c r="F11" s="50">
        <v>2012</v>
      </c>
      <c r="G11" s="50">
        <v>2013</v>
      </c>
      <c r="H11" s="50">
        <v>2014</v>
      </c>
      <c r="I11" s="50">
        <v>2015</v>
      </c>
      <c r="J11" s="50">
        <v>2016</v>
      </c>
      <c r="K11" s="50">
        <v>2017</v>
      </c>
      <c r="L11" s="50">
        <v>2018</v>
      </c>
    </row>
    <row r="12" spans="1:12" x14ac:dyDescent="0.3">
      <c r="A12" s="4" t="s">
        <v>1</v>
      </c>
      <c r="B12" s="34">
        <v>0.20379654528052504</v>
      </c>
      <c r="C12" s="34">
        <v>0.20755355893175609</v>
      </c>
      <c r="D12" s="34">
        <v>0.20991365670629719</v>
      </c>
      <c r="E12" s="34">
        <v>0.21444856084354516</v>
      </c>
      <c r="F12" s="34">
        <v>0.20692519460793621</v>
      </c>
      <c r="G12" s="36">
        <v>0.20935828877005347</v>
      </c>
      <c r="H12" s="38">
        <f>H3/H7</f>
        <v>0.21077110760941392</v>
      </c>
      <c r="I12" s="38">
        <f>I3/I7</f>
        <v>0.21680636378196572</v>
      </c>
      <c r="J12" s="38">
        <f>J3/J7</f>
        <v>0.22094862757070299</v>
      </c>
      <c r="K12" s="38">
        <f>K3/K7</f>
        <v>0.22903868271199754</v>
      </c>
      <c r="L12" s="38">
        <f>L3/L7</f>
        <v>0.22787796020981407</v>
      </c>
    </row>
    <row r="13" spans="1:12" x14ac:dyDescent="0.3">
      <c r="A13" s="4" t="s">
        <v>2</v>
      </c>
      <c r="B13" s="34">
        <v>0.35265028941251536</v>
      </c>
      <c r="C13" s="34">
        <v>0.34932388197846354</v>
      </c>
      <c r="D13" s="34">
        <v>0.34419782107499663</v>
      </c>
      <c r="E13" s="34">
        <v>0.34824736392134509</v>
      </c>
      <c r="F13" s="34">
        <v>0.35072147332447312</v>
      </c>
      <c r="G13" s="36">
        <v>0.35162858531842489</v>
      </c>
      <c r="H13" s="38">
        <f>H4/H7</f>
        <v>0.33878920347684643</v>
      </c>
      <c r="I13" s="38">
        <f>I4/I7</f>
        <v>0.32064492018578827</v>
      </c>
      <c r="J13" s="38">
        <f>J4/J7</f>
        <v>0.32466487191585025</v>
      </c>
      <c r="K13" s="38">
        <f>K4/K7</f>
        <v>0.33723246093859577</v>
      </c>
      <c r="L13" s="38">
        <f>L4/L7</f>
        <v>0.33188491262919395</v>
      </c>
    </row>
    <row r="14" spans="1:12" x14ac:dyDescent="0.3">
      <c r="A14" s="4" t="s">
        <v>3</v>
      </c>
      <c r="B14" s="34">
        <v>7.7708399799462195E-3</v>
      </c>
      <c r="C14" s="34">
        <v>8.9622322053412203E-3</v>
      </c>
      <c r="D14" s="34">
        <v>9.8322860630170421E-3</v>
      </c>
      <c r="E14" s="34">
        <v>1.054431461954973E-2</v>
      </c>
      <c r="F14" s="34">
        <v>1.0774634516802734E-2</v>
      </c>
      <c r="G14" s="36">
        <v>1.2469615945551774E-2</v>
      </c>
      <c r="H14" s="38">
        <f>H5/H7</f>
        <v>1.3419407309510497E-2</v>
      </c>
      <c r="I14" s="38">
        <f>I5/I7</f>
        <v>1.3987507340771982E-2</v>
      </c>
      <c r="J14" s="38">
        <f>J5/J7</f>
        <v>1.3904693180872027E-2</v>
      </c>
      <c r="K14" s="38">
        <f>K5/K7</f>
        <v>1.3717074812757721E-2</v>
      </c>
      <c r="L14" s="38">
        <f>L5/L7</f>
        <v>1.3035786337254416E-2</v>
      </c>
    </row>
    <row r="15" spans="1:12" x14ac:dyDescent="0.3">
      <c r="A15" s="4" t="s">
        <v>4</v>
      </c>
      <c r="B15" s="34">
        <v>0.43578232532701333</v>
      </c>
      <c r="C15" s="34">
        <v>0.43416032688443912</v>
      </c>
      <c r="D15" s="34">
        <v>0.43605623615568917</v>
      </c>
      <c r="E15" s="34">
        <v>0.42675976061555998</v>
      </c>
      <c r="F15" s="34">
        <v>0.43157869755078793</v>
      </c>
      <c r="G15" s="36">
        <v>0.42654350996596985</v>
      </c>
      <c r="H15" s="38">
        <f>H6/H7</f>
        <v>0.43702028160422912</v>
      </c>
      <c r="I15" s="38">
        <f>I6/I7</f>
        <v>0.44856120869147403</v>
      </c>
      <c r="J15" s="38">
        <f>J6/J7</f>
        <v>0.44048180733257475</v>
      </c>
      <c r="K15" s="38">
        <f>K6/K7</f>
        <v>0.42001178153664898</v>
      </c>
      <c r="L15" s="38">
        <f>L6/L7</f>
        <v>0.42720134082373756</v>
      </c>
    </row>
    <row r="16" spans="1:12" x14ac:dyDescent="0.3">
      <c r="A16" s="9" t="s">
        <v>5</v>
      </c>
      <c r="B16" s="10">
        <f>SUM(B12:B15)</f>
        <v>1</v>
      </c>
      <c r="C16" s="10">
        <f>SUM(C12:C15)</f>
        <v>1</v>
      </c>
      <c r="D16" s="10">
        <f>SUM(D12:D15)</f>
        <v>1</v>
      </c>
      <c r="E16" s="10">
        <f>SUM(E12:E15)</f>
        <v>1</v>
      </c>
      <c r="F16" s="47">
        <f>F7/F7</f>
        <v>1</v>
      </c>
      <c r="G16" s="48">
        <f t="shared" ref="G16:L16" si="1">SUM(G12:G15)</f>
        <v>1</v>
      </c>
      <c r="H16" s="48">
        <f t="shared" si="1"/>
        <v>1</v>
      </c>
      <c r="I16" s="48">
        <f t="shared" si="1"/>
        <v>1</v>
      </c>
      <c r="J16" s="48">
        <f t="shared" si="1"/>
        <v>1</v>
      </c>
      <c r="K16" s="48">
        <f t="shared" si="1"/>
        <v>1</v>
      </c>
      <c r="L16" s="48">
        <f t="shared" si="1"/>
        <v>1</v>
      </c>
    </row>
    <row r="17" spans="1:15" x14ac:dyDescent="0.3">
      <c r="H17" s="37"/>
    </row>
    <row r="18" spans="1:15" x14ac:dyDescent="0.3">
      <c r="A18" s="8" t="s">
        <v>6</v>
      </c>
    </row>
    <row r="19" spans="1:15" x14ac:dyDescent="0.3">
      <c r="A19" s="49"/>
      <c r="B19" s="50">
        <v>2008</v>
      </c>
      <c r="C19" s="50">
        <v>2009</v>
      </c>
      <c r="D19" s="50">
        <v>2010</v>
      </c>
      <c r="E19" s="50">
        <v>2011</v>
      </c>
      <c r="F19" s="50">
        <v>2012</v>
      </c>
      <c r="G19" s="50">
        <v>2013</v>
      </c>
      <c r="H19" s="50">
        <v>2014</v>
      </c>
      <c r="I19" s="50">
        <v>2015</v>
      </c>
      <c r="J19" s="50">
        <v>2016</v>
      </c>
      <c r="K19" s="50">
        <v>2017</v>
      </c>
      <c r="L19" s="50">
        <v>2018</v>
      </c>
      <c r="N19" s="4"/>
    </row>
    <row r="20" spans="1:15" x14ac:dyDescent="0.3">
      <c r="A20" s="4" t="s">
        <v>1</v>
      </c>
      <c r="B20" s="28">
        <v>58264</v>
      </c>
      <c r="C20" s="28">
        <v>61449</v>
      </c>
      <c r="D20" s="28">
        <v>61198</v>
      </c>
      <c r="E20" s="28">
        <v>62799</v>
      </c>
      <c r="F20" s="28">
        <v>65559</v>
      </c>
      <c r="G20" s="28">
        <v>67949</v>
      </c>
      <c r="H20" s="44">
        <v>72485</v>
      </c>
      <c r="I20" s="44">
        <v>76259</v>
      </c>
      <c r="J20" s="45">
        <v>75042</v>
      </c>
      <c r="K20" s="44">
        <v>78916</v>
      </c>
      <c r="L20" s="32"/>
      <c r="O20" s="38"/>
    </row>
    <row r="21" spans="1:15" x14ac:dyDescent="0.3">
      <c r="A21" s="4" t="s">
        <v>2</v>
      </c>
      <c r="B21" s="28">
        <f>114992+4656+90415+5976</f>
        <v>216039</v>
      </c>
      <c r="C21" s="28">
        <f>121240+5086+95581+6533</f>
        <v>228440</v>
      </c>
      <c r="D21" s="28">
        <f>346529-(59195+56685)</f>
        <v>230649</v>
      </c>
      <c r="E21" s="28">
        <f>360086-(61586+58702)</f>
        <v>239798</v>
      </c>
      <c r="F21" s="28">
        <f>370741-(62981+60155)</f>
        <v>247605</v>
      </c>
      <c r="G21" s="28">
        <f>379331-(63233+59986)</f>
        <v>256112</v>
      </c>
      <c r="H21" s="44">
        <v>264791</v>
      </c>
      <c r="I21" s="44">
        <v>272445</v>
      </c>
      <c r="J21" s="44">
        <v>279017</v>
      </c>
      <c r="K21" s="44">
        <v>289207</v>
      </c>
      <c r="L21" s="40"/>
      <c r="M21" s="41"/>
      <c r="N21" s="39"/>
      <c r="O21" s="38"/>
    </row>
    <row r="22" spans="1:15" x14ac:dyDescent="0.3">
      <c r="A22" s="4" t="s">
        <v>3</v>
      </c>
      <c r="B22" s="28">
        <f>21078+588+19358+1177+7973+498+6261+357</f>
        <v>57290</v>
      </c>
      <c r="C22" s="28">
        <f>2300+158+1763+389+21277+1019+19838+1257+5190</f>
        <v>53191</v>
      </c>
      <c r="D22" s="28">
        <f>(393891+390356)-(D20+D21+D23)</f>
        <v>60802</v>
      </c>
      <c r="E22" s="28">
        <f>(406610+402410)-(E20+E21+E23)</f>
        <v>63032</v>
      </c>
      <c r="F22" s="28">
        <f>(420033+415443)-(F20+F21+F23)</f>
        <v>67147</v>
      </c>
      <c r="G22" s="28">
        <f>(431642+427908)-(G20+G21+G23)</f>
        <v>68957</v>
      </c>
      <c r="H22" s="44">
        <f>(444451+441485)-(H20+H21+H23)</f>
        <v>71848</v>
      </c>
      <c r="I22" s="44">
        <f>(455389+453227)-(I20+I21+I23)</f>
        <v>73975</v>
      </c>
      <c r="J22" s="44">
        <f>(466817+462669)-(J20+J21+J23)</f>
        <v>80478</v>
      </c>
      <c r="K22" s="44">
        <f>(481099+474196)-(K20+K21+K23)</f>
        <v>84075</v>
      </c>
      <c r="M22" s="39"/>
      <c r="O22" s="38"/>
    </row>
    <row r="23" spans="1:15" x14ac:dyDescent="0.3">
      <c r="A23" s="11" t="s">
        <v>4</v>
      </c>
      <c r="B23" s="28">
        <f>189995+21008+177042+27215</f>
        <v>415260</v>
      </c>
      <c r="C23" s="33">
        <f>197282+22007+187047+28093</f>
        <v>434429</v>
      </c>
      <c r="D23" s="28">
        <f>519591-(45363+42630)</f>
        <v>431598</v>
      </c>
      <c r="E23" s="28">
        <f>533671-(46510+43770)</f>
        <v>443391</v>
      </c>
      <c r="F23" s="28">
        <f>547393-(47385+44843)</f>
        <v>455165</v>
      </c>
      <c r="G23" s="28">
        <f>559293-(47814+44947)</f>
        <v>466532</v>
      </c>
      <c r="H23" s="44">
        <v>476812</v>
      </c>
      <c r="I23" s="44">
        <v>485937</v>
      </c>
      <c r="J23" s="45">
        <v>494949</v>
      </c>
      <c r="K23" s="44">
        <v>503097</v>
      </c>
      <c r="L23" s="32"/>
      <c r="O23" s="38"/>
    </row>
    <row r="24" spans="1:15" x14ac:dyDescent="0.3">
      <c r="A24" s="9" t="s">
        <v>5</v>
      </c>
      <c r="B24" s="31">
        <f t="shared" ref="B24:G24" si="2">SUM(B20:B23)</f>
        <v>746853</v>
      </c>
      <c r="C24" s="31">
        <f t="shared" si="2"/>
        <v>777509</v>
      </c>
      <c r="D24" s="31">
        <f t="shared" si="2"/>
        <v>784247</v>
      </c>
      <c r="E24" s="31">
        <f t="shared" si="2"/>
        <v>809020</v>
      </c>
      <c r="F24" s="46">
        <f t="shared" si="2"/>
        <v>835476</v>
      </c>
      <c r="G24" s="31">
        <f t="shared" si="2"/>
        <v>859550</v>
      </c>
      <c r="H24" s="31">
        <f>SUM(H20:H23)</f>
        <v>885936</v>
      </c>
      <c r="I24" s="31">
        <f>SUM(I20:I23)</f>
        <v>908616</v>
      </c>
      <c r="J24" s="31">
        <f>SUM(J20:J23)</f>
        <v>929486</v>
      </c>
      <c r="K24" s="31">
        <f>SUM(K20:K23)</f>
        <v>955295</v>
      </c>
      <c r="L24" s="31">
        <f>SUM(L20:L23)</f>
        <v>0</v>
      </c>
      <c r="N24" s="39"/>
      <c r="O24" s="38"/>
    </row>
    <row r="26" spans="1:15" x14ac:dyDescent="0.3">
      <c r="A26" s="8" t="s">
        <v>7</v>
      </c>
    </row>
    <row r="27" spans="1:15" x14ac:dyDescent="0.3">
      <c r="A27" s="49"/>
      <c r="B27" s="50">
        <v>2008</v>
      </c>
      <c r="C27" s="50">
        <v>2009</v>
      </c>
      <c r="D27" s="50">
        <v>2010</v>
      </c>
      <c r="E27" s="50">
        <v>2011</v>
      </c>
      <c r="F27" s="50">
        <v>2012</v>
      </c>
      <c r="G27" s="50">
        <v>2013</v>
      </c>
      <c r="H27" s="50">
        <v>2014</v>
      </c>
      <c r="I27" s="50">
        <v>2015</v>
      </c>
      <c r="J27" s="50">
        <v>2016</v>
      </c>
      <c r="K27" s="50">
        <v>2017</v>
      </c>
      <c r="L27" s="50">
        <v>2018</v>
      </c>
    </row>
    <row r="28" spans="1:15" x14ac:dyDescent="0.3">
      <c r="A28" s="4" t="s">
        <v>8</v>
      </c>
      <c r="B28" s="34">
        <f t="shared" ref="B28:G28" si="3">B20/B24</f>
        <v>7.8012674515600788E-2</v>
      </c>
      <c r="C28" s="34">
        <f t="shared" si="3"/>
        <v>7.9033168747885879E-2</v>
      </c>
      <c r="D28" s="34">
        <f t="shared" si="3"/>
        <v>7.8034088750100414E-2</v>
      </c>
      <c r="E28" s="34">
        <f t="shared" si="3"/>
        <v>7.762354453536377E-2</v>
      </c>
      <c r="F28" s="34">
        <f t="shared" si="3"/>
        <v>7.8469040403314996E-2</v>
      </c>
      <c r="G28" s="34">
        <f t="shared" si="3"/>
        <v>7.9051829445640154E-2</v>
      </c>
      <c r="H28" s="38">
        <f>H20/H24</f>
        <v>8.1817422477470161E-2</v>
      </c>
      <c r="I28" s="38">
        <f>I20/I24</f>
        <v>8.3928744376062056E-2</v>
      </c>
      <c r="J28" s="38">
        <f>J20/J24</f>
        <v>8.0734943829170097E-2</v>
      </c>
      <c r="K28" s="38">
        <f>K20/K24</f>
        <v>8.2609036999042179E-2</v>
      </c>
      <c r="L28" s="38" t="e">
        <f>L20/L24</f>
        <v>#DIV/0!</v>
      </c>
    </row>
    <row r="29" spans="1:15" x14ac:dyDescent="0.3">
      <c r="A29" s="4" t="s">
        <v>2</v>
      </c>
      <c r="B29" s="34">
        <f t="shared" ref="B29:G29" si="4">B21/B24</f>
        <v>0.28926575912528973</v>
      </c>
      <c r="C29" s="34">
        <f t="shared" si="4"/>
        <v>0.29381010380587236</v>
      </c>
      <c r="D29" s="34">
        <f t="shared" si="4"/>
        <v>0.29410249576982761</v>
      </c>
      <c r="E29" s="34">
        <f t="shared" si="4"/>
        <v>0.29640552767545919</v>
      </c>
      <c r="F29" s="34">
        <f t="shared" si="4"/>
        <v>0.29636398891171023</v>
      </c>
      <c r="G29" s="34">
        <f t="shared" si="4"/>
        <v>0.29796056075853644</v>
      </c>
      <c r="H29" s="38">
        <f>H21/H24</f>
        <v>0.29888276354048149</v>
      </c>
      <c r="I29" s="38">
        <f>I21/I24</f>
        <v>0.29984613962333923</v>
      </c>
      <c r="J29" s="38">
        <f>J21/J24</f>
        <v>0.30018418781993489</v>
      </c>
      <c r="K29" s="38">
        <f>K21/K24</f>
        <v>0.30274103810864705</v>
      </c>
      <c r="L29" s="38" t="e">
        <f>L21/L24</f>
        <v>#DIV/0!</v>
      </c>
    </row>
    <row r="30" spans="1:15" x14ac:dyDescent="0.3">
      <c r="A30" s="4" t="s">
        <v>9</v>
      </c>
      <c r="B30" s="34">
        <f t="shared" ref="B30:G30" si="5">B22/B24</f>
        <v>7.6708535682389972E-2</v>
      </c>
      <c r="C30" s="34">
        <f t="shared" si="5"/>
        <v>6.8412069828130612E-2</v>
      </c>
      <c r="D30" s="34">
        <f t="shared" si="5"/>
        <v>7.7529145792078258E-2</v>
      </c>
      <c r="E30" s="34">
        <f t="shared" si="5"/>
        <v>7.7911547304145762E-2</v>
      </c>
      <c r="F30" s="34">
        <f t="shared" si="5"/>
        <v>8.0369753290339879E-2</v>
      </c>
      <c r="G30" s="34">
        <f t="shared" si="5"/>
        <v>8.022453609446803E-2</v>
      </c>
      <c r="H30" s="38">
        <f>H22/H24</f>
        <v>8.109840891441368E-2</v>
      </c>
      <c r="I30" s="38">
        <f>I22/I24</f>
        <v>8.1415031212305311E-2</v>
      </c>
      <c r="J30" s="38">
        <f>J22/J24</f>
        <v>8.6583337457476497E-2</v>
      </c>
      <c r="K30" s="38">
        <f>K22/K24</f>
        <v>8.8009463045446698E-2</v>
      </c>
      <c r="L30" s="38" t="e">
        <f>L22/L24</f>
        <v>#DIV/0!</v>
      </c>
    </row>
    <row r="31" spans="1:15" x14ac:dyDescent="0.3">
      <c r="A31" s="4" t="s">
        <v>4</v>
      </c>
      <c r="B31" s="34">
        <f t="shared" ref="B31:G31" si="6">B23/B24</f>
        <v>0.55601303067671948</v>
      </c>
      <c r="C31" s="34">
        <f t="shared" si="6"/>
        <v>0.55874465761811121</v>
      </c>
      <c r="D31" s="34">
        <f t="shared" si="6"/>
        <v>0.5503342696879937</v>
      </c>
      <c r="E31" s="34">
        <f t="shared" si="6"/>
        <v>0.54805938048503122</v>
      </c>
      <c r="F31" s="34">
        <f t="shared" si="6"/>
        <v>0.54479721739463494</v>
      </c>
      <c r="G31" s="34">
        <f t="shared" si="6"/>
        <v>0.54276307370135535</v>
      </c>
      <c r="H31" s="38">
        <f>H23/H24</f>
        <v>0.5382014050676347</v>
      </c>
      <c r="I31" s="38">
        <f>I23/I24</f>
        <v>0.53481008478829339</v>
      </c>
      <c r="J31" s="38">
        <f>J23/J24</f>
        <v>0.53249753089341856</v>
      </c>
      <c r="K31" s="38">
        <f>K23/K24</f>
        <v>0.52664046184686408</v>
      </c>
      <c r="L31" s="38" t="e">
        <f>L23/L24</f>
        <v>#DIV/0!</v>
      </c>
    </row>
    <row r="32" spans="1:15" x14ac:dyDescent="0.3">
      <c r="H32" s="1"/>
    </row>
    <row r="33" spans="1:12" x14ac:dyDescent="0.3">
      <c r="A33" s="8" t="s">
        <v>10</v>
      </c>
      <c r="H33" s="1"/>
    </row>
    <row r="34" spans="1:12" x14ac:dyDescent="0.3">
      <c r="A34" s="50"/>
      <c r="B34" s="50">
        <v>2008</v>
      </c>
      <c r="C34" s="50">
        <v>2009</v>
      </c>
      <c r="D34" s="50">
        <v>2010</v>
      </c>
      <c r="E34" s="50">
        <v>2011</v>
      </c>
      <c r="F34" s="50">
        <v>2012</v>
      </c>
      <c r="G34" s="50">
        <v>2013</v>
      </c>
      <c r="H34" s="50">
        <v>2014</v>
      </c>
      <c r="I34" s="50">
        <v>2015</v>
      </c>
      <c r="J34" s="50">
        <v>2016</v>
      </c>
      <c r="K34" s="50">
        <v>2017</v>
      </c>
      <c r="L34" s="50">
        <v>2018</v>
      </c>
    </row>
    <row r="35" spans="1:12" x14ac:dyDescent="0.3">
      <c r="A35" s="4" t="s">
        <v>8</v>
      </c>
      <c r="B35" s="42">
        <f t="shared" ref="B35:I38" si="7">B12/B28</f>
        <v>2.6123517306123158</v>
      </c>
      <c r="C35" s="42">
        <f t="shared" si="7"/>
        <v>2.6261576274873595</v>
      </c>
      <c r="D35" s="42">
        <f t="shared" si="7"/>
        <v>2.6900250911948667</v>
      </c>
      <c r="E35" s="42">
        <f t="shared" si="7"/>
        <v>2.7626741619077517</v>
      </c>
      <c r="F35" s="42">
        <f t="shared" si="7"/>
        <v>2.6370297577794064</v>
      </c>
      <c r="G35" s="42">
        <f t="shared" si="7"/>
        <v>2.6483674095615752</v>
      </c>
      <c r="H35" s="42">
        <f t="shared" si="7"/>
        <v>2.5761152237159926</v>
      </c>
      <c r="I35" s="42">
        <f t="shared" si="7"/>
        <v>2.5832194368417438</v>
      </c>
      <c r="J35" s="42">
        <f t="shared" ref="J35:K35" si="8">J12/J28</f>
        <v>2.7367161862181506</v>
      </c>
      <c r="K35" s="42">
        <f t="shared" si="8"/>
        <v>2.7725620710801064</v>
      </c>
      <c r="L35" s="42" t="e">
        <f t="shared" ref="L35" si="9">L12/L28</f>
        <v>#DIV/0!</v>
      </c>
    </row>
    <row r="36" spans="1:12" x14ac:dyDescent="0.3">
      <c r="A36" s="4" t="s">
        <v>2</v>
      </c>
      <c r="B36" s="42">
        <f t="shared" ref="B36:G38" si="10">B13/B29</f>
        <v>1.2191221334972173</v>
      </c>
      <c r="C36" s="42">
        <f t="shared" si="10"/>
        <v>1.1889444149588215</v>
      </c>
      <c r="D36" s="42">
        <f t="shared" si="10"/>
        <v>1.1703328806307545</v>
      </c>
      <c r="E36" s="42">
        <f t="shared" si="10"/>
        <v>1.1749017187784994</v>
      </c>
      <c r="F36" s="42">
        <f t="shared" si="10"/>
        <v>1.1834146065194058</v>
      </c>
      <c r="G36" s="42">
        <f t="shared" si="10"/>
        <v>1.1801178801089058</v>
      </c>
      <c r="H36" s="42">
        <f t="shared" si="7"/>
        <v>1.1335187063437331</v>
      </c>
      <c r="I36" s="42">
        <f t="shared" si="7"/>
        <v>1.0693648435446794</v>
      </c>
      <c r="J36" s="42">
        <f t="shared" ref="J36:K36" si="11">J13/J29</f>
        <v>1.0815522105734632</v>
      </c>
      <c r="K36" s="42">
        <f t="shared" si="11"/>
        <v>1.1139304504121126</v>
      </c>
      <c r="L36" s="42" t="e">
        <f t="shared" ref="L36" si="12">L13/L29</f>
        <v>#DIV/0!</v>
      </c>
    </row>
    <row r="37" spans="1:12" x14ac:dyDescent="0.3">
      <c r="A37" s="4" t="s">
        <v>3</v>
      </c>
      <c r="B37" s="42">
        <f t="shared" si="10"/>
        <v>0.1013034587457283</v>
      </c>
      <c r="C37" s="42">
        <f t="shared" si="10"/>
        <v>0.1310036697889238</v>
      </c>
      <c r="D37" s="42">
        <f t="shared" si="10"/>
        <v>0.12682051327362465</v>
      </c>
      <c r="E37" s="42">
        <f t="shared" si="10"/>
        <v>0.1353369941221621</v>
      </c>
      <c r="F37" s="42">
        <f t="shared" si="10"/>
        <v>0.13406330212161796</v>
      </c>
      <c r="G37" s="42">
        <f t="shared" si="10"/>
        <v>0.15543394268890798</v>
      </c>
      <c r="H37" s="42">
        <f t="shared" si="7"/>
        <v>0.16547066075824646</v>
      </c>
      <c r="I37" s="42">
        <f t="shared" si="7"/>
        <v>0.17180497424728455</v>
      </c>
      <c r="J37" s="42">
        <f t="shared" ref="J37:K37" si="13">J14/J30</f>
        <v>0.16059317634528711</v>
      </c>
      <c r="K37" s="42">
        <f t="shared" si="13"/>
        <v>0.15585908989894007</v>
      </c>
      <c r="L37" s="42" t="e">
        <f t="shared" ref="L37" si="14">L14/L30</f>
        <v>#DIV/0!</v>
      </c>
    </row>
    <row r="38" spans="1:12" x14ac:dyDescent="0.3">
      <c r="A38" s="4" t="s">
        <v>4</v>
      </c>
      <c r="B38" s="42">
        <f t="shared" si="10"/>
        <v>0.78376279202777999</v>
      </c>
      <c r="C38" s="42">
        <f t="shared" si="10"/>
        <v>0.77702814866317249</v>
      </c>
      <c r="D38" s="42">
        <f t="shared" si="10"/>
        <v>0.79234796045484635</v>
      </c>
      <c r="E38" s="42">
        <f t="shared" si="10"/>
        <v>0.77867431123590769</v>
      </c>
      <c r="F38" s="42">
        <f t="shared" si="10"/>
        <v>0.79218227217589687</v>
      </c>
      <c r="G38" s="42">
        <f t="shared" si="10"/>
        <v>0.78587422511478178</v>
      </c>
      <c r="H38" s="42">
        <f t="shared" si="7"/>
        <v>0.81200137623072477</v>
      </c>
      <c r="I38" s="42">
        <f t="shared" si="7"/>
        <v>0.83872989954749766</v>
      </c>
      <c r="J38" s="42">
        <f t="shared" ref="J38:K38" si="15">J15/J31</f>
        <v>0.82719971789078373</v>
      </c>
      <c r="K38" s="42">
        <f t="shared" si="15"/>
        <v>0.79753040634917927</v>
      </c>
      <c r="L38" s="42" t="e">
        <f t="shared" ref="L38" si="16">L15/L31</f>
        <v>#DIV/0!</v>
      </c>
    </row>
    <row r="40" spans="1:12" x14ac:dyDescent="0.3">
      <c r="A40" s="8" t="s">
        <v>11</v>
      </c>
    </row>
    <row r="41" spans="1:12" x14ac:dyDescent="0.3">
      <c r="A41" s="50"/>
      <c r="B41" s="50">
        <v>2008</v>
      </c>
      <c r="C41" s="50">
        <v>2009</v>
      </c>
      <c r="D41" s="50">
        <v>2010</v>
      </c>
      <c r="E41" s="50">
        <v>2011</v>
      </c>
      <c r="F41" s="50">
        <v>2012</v>
      </c>
      <c r="G41" s="50">
        <v>2013</v>
      </c>
      <c r="H41" s="50">
        <v>2014</v>
      </c>
      <c r="I41" s="50">
        <v>2015</v>
      </c>
      <c r="J41" s="50">
        <v>2016</v>
      </c>
      <c r="K41" s="50">
        <v>2017</v>
      </c>
      <c r="L41" s="50">
        <v>2018</v>
      </c>
    </row>
    <row r="42" spans="1:12" x14ac:dyDescent="0.3">
      <c r="A42" s="4" t="s">
        <v>12</v>
      </c>
      <c r="B42" s="7">
        <f>2.5/0.8</f>
        <v>3.125</v>
      </c>
      <c r="C42" s="7">
        <f t="shared" ref="C42:I42" si="17">C35/C38</f>
        <v>3.3797458071570468</v>
      </c>
      <c r="D42" s="7">
        <f t="shared" si="17"/>
        <v>3.395004752269017</v>
      </c>
      <c r="E42" s="7">
        <f t="shared" si="17"/>
        <v>3.5479199994704462</v>
      </c>
      <c r="F42" s="7">
        <f t="shared" si="17"/>
        <v>3.3288169281246902</v>
      </c>
      <c r="G42" s="7">
        <f t="shared" si="17"/>
        <v>3.3699634431639045</v>
      </c>
      <c r="H42" s="7">
        <f t="shared" si="17"/>
        <v>3.1725503171856775</v>
      </c>
      <c r="I42" s="7">
        <f t="shared" si="17"/>
        <v>3.0799181455620146</v>
      </c>
      <c r="J42" s="7">
        <f t="shared" ref="J42:K42" si="18">J35/J38</f>
        <v>3.3084104443317557</v>
      </c>
      <c r="K42" s="7">
        <f t="shared" si="18"/>
        <v>3.4764343139867795</v>
      </c>
      <c r="L42" s="7" t="e">
        <f t="shared" ref="L42" si="19">L35/L38</f>
        <v>#DIV/0!</v>
      </c>
    </row>
    <row r="43" spans="1:12" x14ac:dyDescent="0.3">
      <c r="A43" s="4" t="s">
        <v>13</v>
      </c>
      <c r="B43" s="7">
        <f t="shared" ref="B43:I43" si="20">B35/B36</f>
        <v>2.1428137992363654</v>
      </c>
      <c r="C43" s="7">
        <f t="shared" si="20"/>
        <v>2.2088144697482051</v>
      </c>
      <c r="D43" s="7">
        <f t="shared" si="20"/>
        <v>2.2985127870158357</v>
      </c>
      <c r="E43" s="7">
        <f t="shared" si="20"/>
        <v>2.3514087329619358</v>
      </c>
      <c r="F43" s="7">
        <f t="shared" si="20"/>
        <v>2.228322806945314</v>
      </c>
      <c r="G43" s="7">
        <f t="shared" si="20"/>
        <v>2.2441549731601165</v>
      </c>
      <c r="H43" s="7">
        <f t="shared" si="20"/>
        <v>2.2726711163201574</v>
      </c>
      <c r="I43" s="7">
        <f t="shared" si="20"/>
        <v>2.4156577172286791</v>
      </c>
      <c r="J43" s="7">
        <f t="shared" ref="J43:K43" si="21">J35/J36</f>
        <v>2.530359754678031</v>
      </c>
      <c r="K43" s="7">
        <f t="shared" si="21"/>
        <v>2.488990286650627</v>
      </c>
      <c r="L43" s="7" t="e">
        <f t="shared" ref="L43" si="22">L35/L36</f>
        <v>#DIV/0!</v>
      </c>
    </row>
    <row r="44" spans="1:12" x14ac:dyDescent="0.3">
      <c r="A44" s="4"/>
    </row>
    <row r="45" spans="1:12" x14ac:dyDescent="0.3">
      <c r="A45" s="4" t="s">
        <v>14</v>
      </c>
      <c r="B45" s="4"/>
      <c r="I45" s="7"/>
      <c r="K45" s="7"/>
    </row>
    <row r="46" spans="1:12" x14ac:dyDescent="0.3">
      <c r="A46" s="4"/>
      <c r="B46" s="4" t="s">
        <v>45</v>
      </c>
      <c r="I46" s="7"/>
    </row>
    <row r="47" spans="1:12" x14ac:dyDescent="0.3">
      <c r="B47" s="4" t="s">
        <v>15</v>
      </c>
      <c r="I47" s="7"/>
    </row>
    <row r="48" spans="1:12" x14ac:dyDescent="0.3">
      <c r="B48" t="s">
        <v>16</v>
      </c>
      <c r="I48" s="7"/>
    </row>
    <row r="49" spans="1:13" x14ac:dyDescent="0.3">
      <c r="B49" s="5" t="s">
        <v>17</v>
      </c>
    </row>
    <row r="50" spans="1:13" x14ac:dyDescent="0.3">
      <c r="B50" s="43" t="s">
        <v>44</v>
      </c>
    </row>
    <row r="51" spans="1:13" x14ac:dyDescent="0.3">
      <c r="B51" s="5" t="s">
        <v>18</v>
      </c>
    </row>
    <row r="53" spans="1:13" x14ac:dyDescent="0.3">
      <c r="B53" s="4" t="s">
        <v>19</v>
      </c>
    </row>
    <row r="54" spans="1:13" x14ac:dyDescent="0.3">
      <c r="B54" t="s">
        <v>20</v>
      </c>
    </row>
    <row r="56" spans="1:13" ht="120.75" customHeight="1" x14ac:dyDescent="0.3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</row>
    <row r="57" spans="1:13" x14ac:dyDescent="0.3">
      <c r="A57" s="13"/>
    </row>
    <row r="58" spans="1:13" x14ac:dyDescent="0.3">
      <c r="A58" s="13"/>
    </row>
    <row r="59" spans="1:13" x14ac:dyDescent="0.3">
      <c r="A59" s="13"/>
    </row>
    <row r="60" spans="1:13" ht="15" thickBot="1" x14ac:dyDescent="0.35">
      <c r="A60" s="13"/>
    </row>
    <row r="61" spans="1:13" ht="15" thickBot="1" x14ac:dyDescent="0.35">
      <c r="A61" s="14"/>
      <c r="B61" s="55">
        <v>2008</v>
      </c>
      <c r="C61" s="56"/>
      <c r="D61" s="51">
        <v>2009</v>
      </c>
      <c r="E61" s="52"/>
      <c r="F61" s="51">
        <v>2010</v>
      </c>
      <c r="G61" s="52"/>
      <c r="H61" s="51">
        <v>2011</v>
      </c>
      <c r="I61" s="57"/>
      <c r="J61" s="53">
        <v>2012</v>
      </c>
      <c r="K61" s="52"/>
      <c r="L61" s="51">
        <v>2013</v>
      </c>
      <c r="M61" s="52"/>
    </row>
    <row r="62" spans="1:13" ht="15" thickBot="1" x14ac:dyDescent="0.35">
      <c r="A62" s="16"/>
      <c r="B62" s="12" t="s">
        <v>21</v>
      </c>
      <c r="C62" s="12" t="s">
        <v>22</v>
      </c>
      <c r="D62" s="12" t="s">
        <v>21</v>
      </c>
      <c r="E62" s="12" t="s">
        <v>22</v>
      </c>
      <c r="F62" s="12" t="s">
        <v>21</v>
      </c>
      <c r="G62" s="12" t="s">
        <v>22</v>
      </c>
      <c r="H62" s="12" t="s">
        <v>21</v>
      </c>
      <c r="I62" s="17" t="s">
        <v>22</v>
      </c>
      <c r="J62" s="18" t="s">
        <v>21</v>
      </c>
      <c r="K62" s="12" t="s">
        <v>22</v>
      </c>
      <c r="L62" s="12" t="s">
        <v>21</v>
      </c>
      <c r="M62" s="12" t="s">
        <v>22</v>
      </c>
    </row>
    <row r="63" spans="1:13" ht="15" thickBot="1" x14ac:dyDescent="0.35">
      <c r="A63" s="19" t="s">
        <v>23</v>
      </c>
      <c r="B63" s="23">
        <v>8943</v>
      </c>
      <c r="C63" s="20">
        <v>0.2</v>
      </c>
      <c r="D63" s="21" t="s">
        <v>24</v>
      </c>
      <c r="E63" s="20">
        <v>0.21</v>
      </c>
      <c r="F63" s="21" t="s">
        <v>25</v>
      </c>
      <c r="G63" s="20">
        <v>0.21</v>
      </c>
      <c r="H63" s="21" t="s">
        <v>26</v>
      </c>
      <c r="I63" s="22">
        <v>0.21</v>
      </c>
      <c r="J63" s="16" t="s">
        <v>27</v>
      </c>
      <c r="K63" s="20">
        <v>0.21</v>
      </c>
      <c r="L63" s="21" t="s">
        <v>28</v>
      </c>
      <c r="M63" s="20">
        <v>0.21</v>
      </c>
    </row>
    <row r="64" spans="1:13" ht="15" thickBot="1" x14ac:dyDescent="0.35">
      <c r="A64" s="19" t="s">
        <v>29</v>
      </c>
      <c r="B64" s="23">
        <v>15475</v>
      </c>
      <c r="C64" s="20">
        <v>0.35</v>
      </c>
      <c r="D64" s="24">
        <v>15474</v>
      </c>
      <c r="E64" s="20">
        <v>0.35</v>
      </c>
      <c r="F64" s="24">
        <v>15228</v>
      </c>
      <c r="G64" s="20">
        <v>0.34</v>
      </c>
      <c r="H64" s="24">
        <v>14664</v>
      </c>
      <c r="I64" s="22">
        <v>0.35</v>
      </c>
      <c r="J64" s="23">
        <v>14778</v>
      </c>
      <c r="K64" s="20">
        <v>0.35</v>
      </c>
      <c r="L64" s="24">
        <v>14466</v>
      </c>
      <c r="M64" s="20">
        <v>0.35</v>
      </c>
    </row>
    <row r="65" spans="1:13" ht="15" thickBot="1" x14ac:dyDescent="0.35">
      <c r="A65" s="19" t="s">
        <v>30</v>
      </c>
      <c r="B65" s="16" t="s">
        <v>31</v>
      </c>
      <c r="C65" s="20">
        <v>0.01</v>
      </c>
      <c r="D65" s="21" t="s">
        <v>32</v>
      </c>
      <c r="E65" s="20">
        <v>0.01</v>
      </c>
      <c r="F65" s="21" t="s">
        <v>33</v>
      </c>
      <c r="G65" s="20">
        <v>0.01</v>
      </c>
      <c r="H65" s="21" t="s">
        <v>34</v>
      </c>
      <c r="I65" s="22">
        <v>0.01</v>
      </c>
      <c r="J65" s="16" t="s">
        <v>35</v>
      </c>
      <c r="K65" s="20">
        <v>0.01</v>
      </c>
      <c r="L65" s="21" t="s">
        <v>36</v>
      </c>
      <c r="M65" s="20">
        <v>0.01</v>
      </c>
    </row>
    <row r="66" spans="1:13" ht="15" thickBot="1" x14ac:dyDescent="0.35">
      <c r="A66" s="19" t="s">
        <v>37</v>
      </c>
      <c r="B66" s="23">
        <v>19123</v>
      </c>
      <c r="C66" s="20">
        <v>0.44</v>
      </c>
      <c r="D66" s="24">
        <v>19232</v>
      </c>
      <c r="E66" s="20">
        <v>0.43</v>
      </c>
      <c r="F66" s="24">
        <v>19292</v>
      </c>
      <c r="G66" s="20">
        <v>0.44</v>
      </c>
      <c r="H66" s="24">
        <v>17970</v>
      </c>
      <c r="I66" s="22">
        <v>0.43</v>
      </c>
      <c r="J66" s="23">
        <v>18185</v>
      </c>
      <c r="K66" s="20">
        <v>0.43</v>
      </c>
      <c r="L66" s="24">
        <v>17548</v>
      </c>
      <c r="M66" s="20">
        <v>0.43</v>
      </c>
    </row>
    <row r="67" spans="1:13" ht="16.8" x14ac:dyDescent="0.3">
      <c r="A67" s="15" t="s">
        <v>5</v>
      </c>
      <c r="B67" s="25">
        <v>43882</v>
      </c>
      <c r="C67" s="26"/>
      <c r="D67" s="27" t="s">
        <v>38</v>
      </c>
      <c r="E67" s="26"/>
      <c r="F67" s="27" t="s">
        <v>39</v>
      </c>
      <c r="G67" s="26"/>
      <c r="H67" s="27" t="s">
        <v>40</v>
      </c>
      <c r="I67" s="26"/>
      <c r="J67" s="27" t="s">
        <v>41</v>
      </c>
      <c r="K67" s="26"/>
      <c r="L67" s="27" t="s">
        <v>42</v>
      </c>
      <c r="M67" s="26"/>
    </row>
    <row r="69" spans="1:13" ht="15" thickBot="1" x14ac:dyDescent="0.35"/>
    <row r="70" spans="1:13" ht="15" thickBot="1" x14ac:dyDescent="0.35">
      <c r="A70" s="14"/>
      <c r="B70" s="55">
        <v>2008</v>
      </c>
      <c r="C70" s="56"/>
      <c r="D70" s="51">
        <v>2009</v>
      </c>
      <c r="E70" s="52"/>
      <c r="F70" s="51">
        <v>2010</v>
      </c>
      <c r="G70" s="52"/>
      <c r="H70" s="51">
        <v>2011</v>
      </c>
      <c r="I70" s="57"/>
      <c r="J70" s="53">
        <v>2012</v>
      </c>
      <c r="K70" s="52"/>
      <c r="L70" s="51">
        <v>2013</v>
      </c>
      <c r="M70" s="52"/>
    </row>
    <row r="71" spans="1:13" ht="15" thickBot="1" x14ac:dyDescent="0.35">
      <c r="A71" s="16"/>
      <c r="B71" s="12" t="s">
        <v>21</v>
      </c>
      <c r="C71" s="12" t="s">
        <v>22</v>
      </c>
      <c r="D71" s="12" t="s">
        <v>21</v>
      </c>
      <c r="E71" s="12" t="s">
        <v>22</v>
      </c>
      <c r="F71" s="12" t="s">
        <v>21</v>
      </c>
      <c r="G71" s="12" t="s">
        <v>22</v>
      </c>
      <c r="H71" s="12" t="s">
        <v>21</v>
      </c>
      <c r="I71" s="17" t="s">
        <v>22</v>
      </c>
      <c r="J71" s="18" t="s">
        <v>21</v>
      </c>
      <c r="K71" s="12" t="s">
        <v>22</v>
      </c>
      <c r="L71" s="12" t="s">
        <v>21</v>
      </c>
      <c r="M71" s="12" t="s">
        <v>22</v>
      </c>
    </row>
    <row r="72" spans="1:13" ht="15" thickBot="1" x14ac:dyDescent="0.35">
      <c r="A72" s="19" t="s">
        <v>23</v>
      </c>
      <c r="B72" s="23">
        <v>8943</v>
      </c>
      <c r="C72" s="35">
        <f>B72/$B$76</f>
        <v>0.20379654528052504</v>
      </c>
      <c r="D72" s="24">
        <v>9194</v>
      </c>
      <c r="E72" s="35">
        <f>D72/$D$76</f>
        <v>0.20755355893175609</v>
      </c>
      <c r="F72" s="24">
        <v>9287</v>
      </c>
      <c r="G72" s="35">
        <f>F72/$F$76</f>
        <v>0.20991365670629719</v>
      </c>
      <c r="H72" s="24">
        <v>9030</v>
      </c>
      <c r="I72" s="35">
        <f>H72/$H$76</f>
        <v>0.21444856084354516</v>
      </c>
      <c r="J72" s="23">
        <v>8719</v>
      </c>
      <c r="K72" s="35">
        <f>J72/$J$76</f>
        <v>0.20692519460793621</v>
      </c>
      <c r="L72" s="24">
        <v>8613</v>
      </c>
      <c r="M72" s="35">
        <f>L72/$L$76</f>
        <v>0.20935828877005347</v>
      </c>
    </row>
    <row r="73" spans="1:13" ht="15" thickBot="1" x14ac:dyDescent="0.35">
      <c r="A73" s="19" t="s">
        <v>29</v>
      </c>
      <c r="B73" s="23">
        <v>15475</v>
      </c>
      <c r="C73" s="35">
        <f>B73/$B$76</f>
        <v>0.35265028941251536</v>
      </c>
      <c r="D73" s="24">
        <v>15474</v>
      </c>
      <c r="E73" s="35">
        <f>D73/$D$76</f>
        <v>0.34932388197846354</v>
      </c>
      <c r="F73" s="24">
        <v>15228</v>
      </c>
      <c r="G73" s="35">
        <f>F73/$F$76</f>
        <v>0.34419782107499663</v>
      </c>
      <c r="H73" s="24">
        <v>14664</v>
      </c>
      <c r="I73" s="35">
        <f>H73/$H$76</f>
        <v>0.34824736392134509</v>
      </c>
      <c r="J73" s="23">
        <v>14778</v>
      </c>
      <c r="K73" s="35">
        <f>J73/$J$76</f>
        <v>0.35072147332447312</v>
      </c>
      <c r="L73" s="24">
        <v>14466</v>
      </c>
      <c r="M73" s="35">
        <f>L73/$L$76</f>
        <v>0.35162858531842489</v>
      </c>
    </row>
    <row r="74" spans="1:13" ht="15" thickBot="1" x14ac:dyDescent="0.35">
      <c r="A74" s="19" t="s">
        <v>30</v>
      </c>
      <c r="B74" s="16">
        <v>341</v>
      </c>
      <c r="C74" s="35">
        <f>B74/$B$76</f>
        <v>7.7708399799462195E-3</v>
      </c>
      <c r="D74" s="21">
        <v>397</v>
      </c>
      <c r="E74" s="35">
        <f>D74/$D$76</f>
        <v>8.9622322053412203E-3</v>
      </c>
      <c r="F74" s="21">
        <v>435</v>
      </c>
      <c r="G74" s="35">
        <f>F74/$F$76</f>
        <v>9.8322860630170421E-3</v>
      </c>
      <c r="H74" s="21">
        <v>444</v>
      </c>
      <c r="I74" s="35">
        <f>H74/$H$76</f>
        <v>1.054431461954973E-2</v>
      </c>
      <c r="J74" s="16">
        <v>454</v>
      </c>
      <c r="K74" s="35">
        <f>J74/$J$76</f>
        <v>1.0774634516802734E-2</v>
      </c>
      <c r="L74" s="21">
        <v>513</v>
      </c>
      <c r="M74" s="35">
        <f>L74/$L$76</f>
        <v>1.2469615945551774E-2</v>
      </c>
    </row>
    <row r="75" spans="1:13" ht="15" thickBot="1" x14ac:dyDescent="0.35">
      <c r="A75" s="19" t="s">
        <v>37</v>
      </c>
      <c r="B75" s="23">
        <v>19123</v>
      </c>
      <c r="C75" s="35">
        <f>B75/$B$76</f>
        <v>0.43578232532701333</v>
      </c>
      <c r="D75" s="24">
        <v>19232</v>
      </c>
      <c r="E75" s="35">
        <f>D75/$D$76</f>
        <v>0.43416032688443912</v>
      </c>
      <c r="F75" s="24">
        <v>19292</v>
      </c>
      <c r="G75" s="35">
        <f>F75/$F$76</f>
        <v>0.43605623615568917</v>
      </c>
      <c r="H75" s="24">
        <v>17970</v>
      </c>
      <c r="I75" s="35">
        <f>H75/$H$76</f>
        <v>0.42675976061555998</v>
      </c>
      <c r="J75" s="23">
        <v>18185</v>
      </c>
      <c r="K75" s="35">
        <f>J75/$J$76</f>
        <v>0.43157869755078793</v>
      </c>
      <c r="L75" s="24">
        <v>17548</v>
      </c>
      <c r="M75" s="35">
        <f>L75/$L$76</f>
        <v>0.42654350996596985</v>
      </c>
    </row>
    <row r="76" spans="1:13" ht="16.8" x14ac:dyDescent="0.3">
      <c r="A76" s="15" t="s">
        <v>5</v>
      </c>
      <c r="B76" s="25">
        <v>43882</v>
      </c>
      <c r="C76" s="26"/>
      <c r="D76" s="25">
        <v>44297</v>
      </c>
      <c r="E76" s="26"/>
      <c r="F76" s="25">
        <v>44242</v>
      </c>
      <c r="G76" s="26"/>
      <c r="H76" s="25">
        <v>42108</v>
      </c>
      <c r="I76" s="26"/>
      <c r="J76" s="25">
        <v>42136</v>
      </c>
      <c r="K76" s="26"/>
      <c r="L76" s="25">
        <v>41140</v>
      </c>
      <c r="M76" s="26"/>
    </row>
  </sheetData>
  <mergeCells count="13">
    <mergeCell ref="L70:M70"/>
    <mergeCell ref="J61:K61"/>
    <mergeCell ref="L61:M61"/>
    <mergeCell ref="A56:M56"/>
    <mergeCell ref="B61:C61"/>
    <mergeCell ref="D61:E61"/>
    <mergeCell ref="F61:G61"/>
    <mergeCell ref="H61:I61"/>
    <mergeCell ref="B70:C70"/>
    <mergeCell ref="D70:E70"/>
    <mergeCell ref="F70:G70"/>
    <mergeCell ref="H70:I70"/>
    <mergeCell ref="J70:K70"/>
  </mergeCells>
  <pageMargins left="0.7" right="0.7" top="0.75" bottom="0.75" header="0.3" footer="0.3"/>
  <pageSetup orientation="portrait" r:id="rId1"/>
  <ignoredErrors>
    <ignoredError sqref="G7 B7: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Austin Independent School District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a106159</dc:creator>
  <cp:keywords/>
  <dc:description/>
  <cp:lastModifiedBy>AISD</cp:lastModifiedBy>
  <cp:revision/>
  <cp:lastPrinted>2016-03-24T19:34:03Z</cp:lastPrinted>
  <dcterms:created xsi:type="dcterms:W3CDTF">2010-08-02T15:46:29Z</dcterms:created>
  <dcterms:modified xsi:type="dcterms:W3CDTF">2019-05-29T21:48:00Z</dcterms:modified>
  <cp:category/>
  <cp:contentStatus/>
</cp:coreProperties>
</file>