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8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9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1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2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minstaff1\Community Action Network\Dashboards\2019 Dashboard Drilldowns\Demographics &amp; Equity\For Web Developer\"/>
    </mc:Choice>
  </mc:AlternateContent>
  <bookViews>
    <workbookView xWindow="0" yWindow="0" windowWidth="23280" windowHeight="12624"/>
  </bookViews>
  <sheets>
    <sheet name="MFI" sheetId="1" r:id="rId1"/>
    <sheet name="Educational Attainment" sheetId="3" r:id="rId2"/>
  </sheets>
  <calcPr calcId="152511"/>
</workbook>
</file>

<file path=xl/calcChain.xml><?xml version="1.0" encoding="utf-8"?>
<calcChain xmlns="http://schemas.openxmlformats.org/spreadsheetml/2006/main">
  <c r="Q9" i="1" l="1"/>
  <c r="P9" i="1"/>
  <c r="M120" i="3" l="1"/>
  <c r="E46" i="3" l="1"/>
  <c r="C46" i="3"/>
  <c r="B46" i="3"/>
  <c r="D46" i="3" s="1"/>
  <c r="E45" i="3"/>
  <c r="C45" i="3"/>
  <c r="B45" i="3"/>
  <c r="D45" i="3" s="1"/>
  <c r="E44" i="3"/>
  <c r="C44" i="3"/>
  <c r="B44" i="3"/>
  <c r="E43" i="3"/>
  <c r="C43" i="3"/>
  <c r="B43" i="3"/>
  <c r="D43" i="3" s="1"/>
  <c r="F39" i="3"/>
  <c r="E39" i="3"/>
  <c r="C39" i="3"/>
  <c r="B39" i="3"/>
  <c r="F38" i="3"/>
  <c r="E38" i="3"/>
  <c r="C38" i="3"/>
  <c r="B38" i="3"/>
  <c r="F37" i="3"/>
  <c r="E37" i="3"/>
  <c r="C37" i="3"/>
  <c r="B37" i="3"/>
  <c r="F36" i="3"/>
  <c r="E36" i="3"/>
  <c r="C36" i="3"/>
  <c r="B36" i="3"/>
  <c r="F32" i="3"/>
  <c r="E32" i="3"/>
  <c r="C32" i="3"/>
  <c r="B32" i="3"/>
  <c r="D32" i="3" s="1"/>
  <c r="F31" i="3"/>
  <c r="E31" i="3"/>
  <c r="C31" i="3"/>
  <c r="B31" i="3"/>
  <c r="D31" i="3" s="1"/>
  <c r="F30" i="3"/>
  <c r="E30" i="3"/>
  <c r="C30" i="3"/>
  <c r="B30" i="3"/>
  <c r="D30" i="3" s="1"/>
  <c r="F29" i="3"/>
  <c r="E29" i="3"/>
  <c r="C29" i="3"/>
  <c r="B29" i="3"/>
  <c r="D29" i="3" s="1"/>
  <c r="F25" i="3"/>
  <c r="E25" i="3"/>
  <c r="C25" i="3"/>
  <c r="B25" i="3"/>
  <c r="F24" i="3"/>
  <c r="E24" i="3"/>
  <c r="C24" i="3"/>
  <c r="B24" i="3"/>
  <c r="D24" i="3" s="1"/>
  <c r="F23" i="3"/>
  <c r="E23" i="3"/>
  <c r="C23" i="3"/>
  <c r="B23" i="3"/>
  <c r="D23" i="3" s="1"/>
  <c r="F22" i="3"/>
  <c r="E22" i="3"/>
  <c r="C22" i="3"/>
  <c r="B22" i="3"/>
  <c r="D22" i="3" s="1"/>
  <c r="O7" i="3"/>
  <c r="N7" i="3"/>
  <c r="M7" i="3"/>
  <c r="L7" i="3"/>
  <c r="O6" i="3"/>
  <c r="N6" i="3"/>
  <c r="M6" i="3"/>
  <c r="L6" i="3"/>
  <c r="O5" i="3"/>
  <c r="N5" i="3"/>
  <c r="M5" i="3"/>
  <c r="L5" i="3"/>
  <c r="O4" i="3"/>
  <c r="N4" i="3"/>
  <c r="M4" i="3"/>
  <c r="L4" i="3"/>
  <c r="O3" i="3"/>
  <c r="N3" i="3"/>
  <c r="M3" i="3"/>
  <c r="L3" i="3"/>
  <c r="D38" i="3" l="1"/>
  <c r="L10" i="3"/>
  <c r="L11" i="3"/>
  <c r="G31" i="3"/>
  <c r="I31" i="3" s="1"/>
  <c r="M10" i="3"/>
  <c r="M12" i="3"/>
  <c r="N10" i="3"/>
  <c r="N11" i="3"/>
  <c r="N12" i="3"/>
  <c r="N13" i="3"/>
  <c r="O17" i="3" s="1"/>
  <c r="D25" i="3"/>
  <c r="L12" i="3"/>
  <c r="L13" i="3"/>
  <c r="M17" i="3" s="1"/>
  <c r="M11" i="3"/>
  <c r="M13" i="3"/>
  <c r="L17" i="3" s="1"/>
  <c r="D39" i="3"/>
  <c r="G39" i="3" s="1"/>
  <c r="J39" i="3" s="1"/>
  <c r="O10" i="3"/>
  <c r="O11" i="3"/>
  <c r="O12" i="3"/>
  <c r="O13" i="3"/>
  <c r="N17" i="3" s="1"/>
  <c r="G24" i="3"/>
  <c r="J24" i="3" s="1"/>
  <c r="D36" i="3"/>
  <c r="D37" i="3"/>
  <c r="G37" i="3" s="1"/>
  <c r="D44" i="3"/>
  <c r="I44" i="3" s="1"/>
  <c r="G29" i="3"/>
  <c r="J29" i="3" s="1"/>
  <c r="G46" i="3"/>
  <c r="J46" i="3" s="1"/>
  <c r="H45" i="3"/>
  <c r="G45" i="3"/>
  <c r="J45" i="3" s="1"/>
  <c r="G22" i="3"/>
  <c r="J22" i="3" s="1"/>
  <c r="G43" i="3"/>
  <c r="J43" i="3" s="1"/>
  <c r="G23" i="3"/>
  <c r="J23" i="3" s="1"/>
  <c r="G25" i="3"/>
  <c r="J25" i="3" s="1"/>
  <c r="G30" i="3"/>
  <c r="J30" i="3" s="1"/>
  <c r="G44" i="3"/>
  <c r="J44" i="3" s="1"/>
  <c r="H24" i="3"/>
  <c r="G32" i="3"/>
  <c r="J32" i="3" s="1"/>
  <c r="M23" i="1"/>
  <c r="B14" i="1"/>
  <c r="H38" i="3" l="1"/>
  <c r="G38" i="3"/>
  <c r="J38" i="3" s="1"/>
  <c r="O14" i="3"/>
  <c r="N14" i="3"/>
  <c r="M14" i="3"/>
  <c r="H30" i="3"/>
  <c r="H31" i="3"/>
  <c r="H22" i="3"/>
  <c r="J31" i="3"/>
  <c r="L14" i="3"/>
  <c r="J37" i="3"/>
  <c r="I37" i="3"/>
  <c r="H37" i="3"/>
  <c r="H39" i="3"/>
  <c r="G36" i="3"/>
  <c r="H36" i="3" s="1"/>
  <c r="I23" i="3"/>
  <c r="I22" i="3"/>
  <c r="I39" i="3"/>
  <c r="H29" i="3"/>
  <c r="H23" i="3"/>
  <c r="I38" i="3"/>
  <c r="I24" i="3"/>
  <c r="H32" i="3"/>
  <c r="I25" i="3"/>
  <c r="I43" i="3"/>
  <c r="H44" i="3"/>
  <c r="I32" i="3"/>
  <c r="I45" i="3"/>
  <c r="H46" i="3"/>
  <c r="I46" i="3"/>
  <c r="H25" i="3"/>
  <c r="H43" i="3"/>
  <c r="I30" i="3"/>
  <c r="I29" i="3"/>
  <c r="L70" i="3"/>
  <c r="J36" i="3" l="1"/>
  <c r="I36" i="3"/>
  <c r="E108" i="3"/>
  <c r="E109" i="3"/>
  <c r="E110" i="3"/>
  <c r="E107" i="3"/>
  <c r="E100" i="3"/>
  <c r="O71" i="3"/>
  <c r="O70" i="3"/>
  <c r="O69" i="3"/>
  <c r="O68" i="3"/>
  <c r="O117" i="3"/>
  <c r="N71" i="3"/>
  <c r="N70" i="3"/>
  <c r="N69" i="3"/>
  <c r="N68" i="3"/>
  <c r="N67" i="3"/>
  <c r="O67" i="3"/>
  <c r="O116" i="3"/>
  <c r="C110" i="3"/>
  <c r="C109" i="3"/>
  <c r="C108" i="3"/>
  <c r="C107" i="3"/>
  <c r="C96" i="3"/>
  <c r="C95" i="3"/>
  <c r="C94" i="3"/>
  <c r="C93" i="3"/>
  <c r="B108" i="3"/>
  <c r="B109" i="3"/>
  <c r="B110" i="3"/>
  <c r="B107" i="3"/>
  <c r="D107" i="3" s="1"/>
  <c r="F103" i="3"/>
  <c r="F102" i="3"/>
  <c r="F101" i="3"/>
  <c r="F100" i="3"/>
  <c r="E103" i="3"/>
  <c r="E102" i="3"/>
  <c r="E101" i="3"/>
  <c r="C103" i="3"/>
  <c r="C102" i="3"/>
  <c r="C101" i="3"/>
  <c r="C100" i="3"/>
  <c r="B103" i="3"/>
  <c r="B102" i="3"/>
  <c r="B101" i="3"/>
  <c r="B100" i="3"/>
  <c r="D100" i="3" s="1"/>
  <c r="F96" i="3"/>
  <c r="F95" i="3"/>
  <c r="F94" i="3"/>
  <c r="F93" i="3"/>
  <c r="F89" i="3"/>
  <c r="F88" i="3"/>
  <c r="F87" i="3"/>
  <c r="F152" i="3"/>
  <c r="F151" i="3"/>
  <c r="F150" i="3"/>
  <c r="F149" i="3"/>
  <c r="F145" i="3"/>
  <c r="F144" i="3"/>
  <c r="F143" i="3"/>
  <c r="F142" i="3"/>
  <c r="F138" i="3"/>
  <c r="F137" i="3"/>
  <c r="F136" i="3"/>
  <c r="G100" i="3" l="1"/>
  <c r="N76" i="3"/>
  <c r="N74" i="3"/>
  <c r="O76" i="3"/>
  <c r="N77" i="3"/>
  <c r="O75" i="3"/>
  <c r="G107" i="3"/>
  <c r="H107" i="3" s="1"/>
  <c r="N75" i="3"/>
  <c r="O77" i="3"/>
  <c r="O74" i="3"/>
  <c r="F86" i="3"/>
  <c r="E96" i="3"/>
  <c r="B96" i="3"/>
  <c r="E95" i="3"/>
  <c r="B95" i="3"/>
  <c r="E94" i="3"/>
  <c r="B94" i="3"/>
  <c r="E93" i="3"/>
  <c r="B93" i="3"/>
  <c r="E89" i="3"/>
  <c r="C89" i="3"/>
  <c r="B89" i="3"/>
  <c r="E88" i="3"/>
  <c r="C88" i="3"/>
  <c r="B88" i="3"/>
  <c r="E87" i="3"/>
  <c r="C87" i="3"/>
  <c r="B87" i="3"/>
  <c r="E86" i="3"/>
  <c r="C86" i="3"/>
  <c r="B86" i="3"/>
  <c r="M71" i="3"/>
  <c r="L71" i="3"/>
  <c r="M70" i="3"/>
  <c r="M69" i="3"/>
  <c r="L69" i="3"/>
  <c r="M68" i="3"/>
  <c r="L68" i="3"/>
  <c r="M67" i="3"/>
  <c r="L67" i="3"/>
  <c r="L76" i="3" s="1"/>
  <c r="M77" i="3" l="1"/>
  <c r="L81" i="3" s="1"/>
  <c r="M74" i="3"/>
  <c r="L77" i="3"/>
  <c r="L75" i="3"/>
  <c r="M75" i="3"/>
  <c r="L74" i="3"/>
  <c r="M76" i="3"/>
  <c r="D89" i="3"/>
  <c r="D96" i="3"/>
  <c r="D103" i="3"/>
  <c r="G103" i="3" s="1"/>
  <c r="J103" i="3" s="1"/>
  <c r="D110" i="3"/>
  <c r="G110" i="3" s="1"/>
  <c r="D86" i="3"/>
  <c r="G86" i="3" s="1"/>
  <c r="J86" i="3" s="1"/>
  <c r="D87" i="3"/>
  <c r="G87" i="3" s="1"/>
  <c r="D94" i="3"/>
  <c r="G94" i="3" s="1"/>
  <c r="J94" i="3" s="1"/>
  <c r="D101" i="3"/>
  <c r="G101" i="3" s="1"/>
  <c r="J101" i="3" s="1"/>
  <c r="D108" i="3"/>
  <c r="G108" i="3" s="1"/>
  <c r="J108" i="3" s="1"/>
  <c r="D93" i="3"/>
  <c r="G93" i="3" s="1"/>
  <c r="J93" i="3" s="1"/>
  <c r="J100" i="3"/>
  <c r="J107" i="3"/>
  <c r="D88" i="3"/>
  <c r="G88" i="3" s="1"/>
  <c r="D95" i="3"/>
  <c r="G95" i="3" s="1"/>
  <c r="J95" i="3" s="1"/>
  <c r="D102" i="3"/>
  <c r="G102" i="3" s="1"/>
  <c r="D109" i="3"/>
  <c r="G89" i="3"/>
  <c r="J89" i="3" s="1"/>
  <c r="I89" i="3" l="1"/>
  <c r="I103" i="3"/>
  <c r="J110" i="3"/>
  <c r="I110" i="3"/>
  <c r="J87" i="3"/>
  <c r="I87" i="3"/>
  <c r="H89" i="3"/>
  <c r="I107" i="3"/>
  <c r="G96" i="3"/>
  <c r="J102" i="3"/>
  <c r="I102" i="3"/>
  <c r="H102" i="3"/>
  <c r="J88" i="3"/>
  <c r="I88" i="3"/>
  <c r="H88" i="3"/>
  <c r="G109" i="3"/>
  <c r="I95" i="3"/>
  <c r="H110" i="3"/>
  <c r="I93" i="3"/>
  <c r="H95" i="3"/>
  <c r="H103" i="3"/>
  <c r="I101" i="3"/>
  <c r="H93" i="3"/>
  <c r="H101" i="3"/>
  <c r="H87" i="3"/>
  <c r="H100" i="3"/>
  <c r="H108" i="3"/>
  <c r="H94" i="3"/>
  <c r="H86" i="3"/>
  <c r="I100" i="3"/>
  <c r="I108" i="3"/>
  <c r="I94" i="3"/>
  <c r="I86" i="3"/>
  <c r="L23" i="1"/>
  <c r="M14" i="1"/>
  <c r="L14" i="1"/>
  <c r="M21" i="1" l="1"/>
  <c r="M19" i="1"/>
  <c r="M20" i="1"/>
  <c r="M18" i="1"/>
  <c r="L20" i="1"/>
  <c r="L19" i="1"/>
  <c r="L18" i="1"/>
  <c r="L21" i="1"/>
  <c r="J96" i="3"/>
  <c r="H96" i="3"/>
  <c r="I96" i="3"/>
  <c r="J109" i="3"/>
  <c r="H109" i="3"/>
  <c r="I109" i="3"/>
  <c r="E159" i="3"/>
  <c r="C159" i="3"/>
  <c r="B159" i="3"/>
  <c r="E158" i="3"/>
  <c r="C158" i="3"/>
  <c r="B158" i="3"/>
  <c r="E157" i="3"/>
  <c r="C157" i="3"/>
  <c r="B157" i="3"/>
  <c r="E156" i="3"/>
  <c r="C156" i="3"/>
  <c r="B156" i="3"/>
  <c r="E152" i="3"/>
  <c r="C152" i="3"/>
  <c r="B152" i="3"/>
  <c r="E151" i="3"/>
  <c r="C151" i="3"/>
  <c r="B151" i="3"/>
  <c r="E150" i="3"/>
  <c r="C150" i="3"/>
  <c r="B150" i="3"/>
  <c r="E149" i="3"/>
  <c r="C149" i="3"/>
  <c r="B149" i="3"/>
  <c r="E145" i="3"/>
  <c r="C145" i="3"/>
  <c r="B145" i="3"/>
  <c r="E144" i="3"/>
  <c r="C144" i="3"/>
  <c r="B144" i="3"/>
  <c r="E143" i="3"/>
  <c r="C143" i="3"/>
  <c r="B143" i="3"/>
  <c r="E142" i="3"/>
  <c r="C142" i="3"/>
  <c r="B142" i="3"/>
  <c r="E138" i="3"/>
  <c r="C138" i="3"/>
  <c r="B138" i="3"/>
  <c r="E137" i="3"/>
  <c r="C137" i="3"/>
  <c r="B137" i="3"/>
  <c r="E136" i="3"/>
  <c r="C136" i="3"/>
  <c r="B136" i="3"/>
  <c r="F135" i="3"/>
  <c r="E135" i="3"/>
  <c r="C135" i="3"/>
  <c r="B135" i="3"/>
  <c r="O120" i="3"/>
  <c r="N120" i="3"/>
  <c r="L120" i="3"/>
  <c r="O119" i="3"/>
  <c r="N119" i="3"/>
  <c r="M119" i="3"/>
  <c r="L119" i="3"/>
  <c r="O118" i="3"/>
  <c r="N118" i="3"/>
  <c r="M118" i="3"/>
  <c r="L118" i="3"/>
  <c r="N117" i="3"/>
  <c r="M117" i="3"/>
  <c r="L117" i="3"/>
  <c r="N116" i="3"/>
  <c r="M116" i="3"/>
  <c r="L116" i="3"/>
  <c r="N123" i="3" l="1"/>
  <c r="D142" i="3"/>
  <c r="G142" i="3" s="1"/>
  <c r="J142" i="3" s="1"/>
  <c r="D149" i="3"/>
  <c r="G149" i="3" s="1"/>
  <c r="J149" i="3" s="1"/>
  <c r="D156" i="3"/>
  <c r="D145" i="3"/>
  <c r="G145" i="3" s="1"/>
  <c r="J145" i="3" s="1"/>
  <c r="D152" i="3"/>
  <c r="G152" i="3" s="1"/>
  <c r="J152" i="3" s="1"/>
  <c r="D159" i="3"/>
  <c r="G159" i="3" s="1"/>
  <c r="J159" i="3" s="1"/>
  <c r="D138" i="3"/>
  <c r="G138" i="3" s="1"/>
  <c r="J138" i="3" s="1"/>
  <c r="M125" i="3"/>
  <c r="O81" i="3"/>
  <c r="N124" i="3"/>
  <c r="N125" i="3"/>
  <c r="N126" i="3"/>
  <c r="O130" i="3" s="1"/>
  <c r="M123" i="3"/>
  <c r="M126" i="3"/>
  <c r="L130" i="3" s="1"/>
  <c r="N81" i="3"/>
  <c r="O123" i="3"/>
  <c r="O124" i="3"/>
  <c r="O125" i="3"/>
  <c r="O126" i="3"/>
  <c r="N130" i="3" s="1"/>
  <c r="D137" i="3"/>
  <c r="G137" i="3" s="1"/>
  <c r="D144" i="3"/>
  <c r="G144" i="3" s="1"/>
  <c r="D151" i="3"/>
  <c r="G151" i="3" s="1"/>
  <c r="G156" i="3"/>
  <c r="H156" i="3" s="1"/>
  <c r="D158" i="3"/>
  <c r="M124" i="3"/>
  <c r="M81" i="3"/>
  <c r="L123" i="3"/>
  <c r="L124" i="3"/>
  <c r="L125" i="3"/>
  <c r="L126" i="3"/>
  <c r="M130" i="3" s="1"/>
  <c r="D135" i="3"/>
  <c r="D136" i="3"/>
  <c r="D143" i="3"/>
  <c r="G143" i="3" s="1"/>
  <c r="D150" i="3"/>
  <c r="G150" i="3" s="1"/>
  <c r="D157" i="3"/>
  <c r="H142" i="3" l="1"/>
  <c r="M78" i="3"/>
  <c r="N127" i="3"/>
  <c r="N78" i="3"/>
  <c r="J156" i="3"/>
  <c r="M127" i="3"/>
  <c r="O127" i="3"/>
  <c r="J150" i="3"/>
  <c r="H150" i="3"/>
  <c r="I150" i="3"/>
  <c r="J143" i="3"/>
  <c r="H143" i="3"/>
  <c r="I143" i="3"/>
  <c r="J137" i="3"/>
  <c r="H137" i="3"/>
  <c r="J144" i="3"/>
  <c r="I144" i="3"/>
  <c r="H144" i="3"/>
  <c r="J151" i="3"/>
  <c r="I151" i="3"/>
  <c r="H151" i="3"/>
  <c r="G136" i="3"/>
  <c r="G157" i="3"/>
  <c r="J157" i="3" s="1"/>
  <c r="G135" i="3"/>
  <c r="I135" i="3" s="1"/>
  <c r="G158" i="3"/>
  <c r="H158" i="3" s="1"/>
  <c r="I137" i="3"/>
  <c r="L127" i="3"/>
  <c r="L78" i="3"/>
  <c r="H145" i="3"/>
  <c r="O78" i="3"/>
  <c r="I145" i="3"/>
  <c r="I156" i="3"/>
  <c r="I142" i="3"/>
  <c r="H152" i="3"/>
  <c r="H138" i="3"/>
  <c r="H149" i="3"/>
  <c r="H159" i="3"/>
  <c r="I152" i="3"/>
  <c r="I138" i="3"/>
  <c r="I149" i="3"/>
  <c r="I159" i="3"/>
  <c r="J136" i="3" l="1"/>
  <c r="I136" i="3"/>
  <c r="H136" i="3"/>
  <c r="J158" i="3"/>
  <c r="I158" i="3"/>
  <c r="H157" i="3"/>
  <c r="J135" i="3"/>
  <c r="H135" i="3"/>
  <c r="I157" i="3"/>
  <c r="K14" i="1"/>
  <c r="O57" i="1"/>
  <c r="O68" i="1" s="1"/>
  <c r="N57" i="1"/>
  <c r="N68" i="1" s="1"/>
  <c r="O55" i="1"/>
  <c r="N55" i="1"/>
  <c r="N66" i="1" s="1"/>
  <c r="O54" i="1"/>
  <c r="O65" i="1" s="1"/>
  <c r="N54" i="1"/>
  <c r="N65" i="1" s="1"/>
  <c r="O53" i="1"/>
  <c r="N53" i="1"/>
  <c r="N64" i="1" s="1"/>
  <c r="O52" i="1"/>
  <c r="O63" i="1" s="1"/>
  <c r="N52" i="1"/>
  <c r="N63" i="1" s="1"/>
  <c r="J14" i="1"/>
  <c r="G59" i="1" s="1"/>
  <c r="J20" i="1"/>
  <c r="J57" i="1"/>
  <c r="J68" i="1" s="1"/>
  <c r="I57" i="1"/>
  <c r="I68" i="1" s="1"/>
  <c r="E57" i="1"/>
  <c r="D57" i="1"/>
  <c r="J55" i="1"/>
  <c r="J66" i="1" s="1"/>
  <c r="I55" i="1"/>
  <c r="I66" i="1" s="1"/>
  <c r="E55" i="1"/>
  <c r="D55" i="1"/>
  <c r="J54" i="1"/>
  <c r="J65" i="1" s="1"/>
  <c r="I54" i="1"/>
  <c r="I65" i="1" s="1"/>
  <c r="E54" i="1"/>
  <c r="D54" i="1"/>
  <c r="J53" i="1"/>
  <c r="J64" i="1" s="1"/>
  <c r="I53" i="1"/>
  <c r="I64" i="1" s="1"/>
  <c r="E53" i="1"/>
  <c r="D53" i="1"/>
  <c r="J52" i="1"/>
  <c r="J63" i="1" s="1"/>
  <c r="I52" i="1"/>
  <c r="I63" i="1" s="1"/>
  <c r="E52" i="1"/>
  <c r="D52" i="1"/>
  <c r="J18" i="1"/>
  <c r="J23" i="1"/>
  <c r="C14" i="1"/>
  <c r="C19" i="1" s="1"/>
  <c r="C20" i="1"/>
  <c r="D14" i="1"/>
  <c r="B59" i="1" s="1"/>
  <c r="C64" i="1" s="1"/>
  <c r="E14" i="1"/>
  <c r="E18" i="1" s="1"/>
  <c r="P18" i="1" s="1"/>
  <c r="F14" i="1"/>
  <c r="F23" i="1" s="1"/>
  <c r="G14" i="1"/>
  <c r="G23" i="1" s="1"/>
  <c r="H14" i="1"/>
  <c r="H20" i="1" s="1"/>
  <c r="H23" i="1"/>
  <c r="I14" i="1"/>
  <c r="I21" i="1"/>
  <c r="J19" i="1"/>
  <c r="B23" i="1"/>
  <c r="C23" i="1"/>
  <c r="G21" i="1"/>
  <c r="H21" i="1"/>
  <c r="H19" i="1"/>
  <c r="B21" i="1"/>
  <c r="D18" i="1"/>
  <c r="D21" i="1"/>
  <c r="C18" i="1"/>
  <c r="I20" i="1"/>
  <c r="I23" i="1"/>
  <c r="C21" i="1"/>
  <c r="I19" i="1"/>
  <c r="I18" i="1"/>
  <c r="B20" i="1"/>
  <c r="J21" i="1"/>
  <c r="Q18" i="1" l="1"/>
  <c r="E20" i="1"/>
  <c r="P20" i="1" s="1"/>
  <c r="D64" i="1"/>
  <c r="D66" i="1"/>
  <c r="L68" i="1"/>
  <c r="L66" i="1"/>
  <c r="L65" i="1"/>
  <c r="L64" i="1"/>
  <c r="L63" i="1"/>
  <c r="M68" i="1"/>
  <c r="M65" i="1"/>
  <c r="M64" i="1"/>
  <c r="M66" i="1"/>
  <c r="M63" i="1"/>
  <c r="O64" i="1"/>
  <c r="O66" i="1"/>
  <c r="E19" i="1"/>
  <c r="P19" i="1" s="1"/>
  <c r="G19" i="1"/>
  <c r="G20" i="1"/>
  <c r="E23" i="1"/>
  <c r="P23" i="1" s="1"/>
  <c r="E21" i="1"/>
  <c r="P21" i="1" s="1"/>
  <c r="Q21" i="1" s="1"/>
  <c r="G18" i="1"/>
  <c r="E63" i="1"/>
  <c r="E65" i="1"/>
  <c r="E68" i="1"/>
  <c r="C63" i="1"/>
  <c r="B66" i="1"/>
  <c r="F19" i="1"/>
  <c r="D20" i="1"/>
  <c r="F18" i="1"/>
  <c r="D23" i="1"/>
  <c r="Q23" i="1" s="1"/>
  <c r="D63" i="1"/>
  <c r="E64" i="1"/>
  <c r="D65" i="1"/>
  <c r="E66" i="1"/>
  <c r="D68" i="1"/>
  <c r="C68" i="1"/>
  <c r="C65" i="1"/>
  <c r="F21" i="1"/>
  <c r="D19" i="1"/>
  <c r="B18" i="1"/>
  <c r="B19" i="1"/>
  <c r="B68" i="1"/>
  <c r="B65" i="1"/>
  <c r="K20" i="1"/>
  <c r="K19" i="1"/>
  <c r="K23" i="1"/>
  <c r="K18" i="1"/>
  <c r="K21" i="1"/>
  <c r="F20" i="1"/>
  <c r="H18" i="1"/>
  <c r="B63" i="1"/>
  <c r="C66" i="1"/>
  <c r="B64" i="1"/>
  <c r="G64" i="1"/>
  <c r="G65" i="1"/>
  <c r="G66" i="1"/>
  <c r="H64" i="1"/>
  <c r="H65" i="1"/>
  <c r="H66" i="1"/>
  <c r="H68" i="1"/>
  <c r="H63" i="1"/>
  <c r="G68" i="1"/>
  <c r="G63" i="1"/>
  <c r="Q20" i="1" l="1"/>
  <c r="Q19" i="1"/>
</calcChain>
</file>

<file path=xl/sharedStrings.xml><?xml version="1.0" encoding="utf-8"?>
<sst xmlns="http://schemas.openxmlformats.org/spreadsheetml/2006/main" count="457" uniqueCount="110">
  <si>
    <t>Asian</t>
  </si>
  <si>
    <t>Black</t>
  </si>
  <si>
    <t>Hispanic</t>
  </si>
  <si>
    <t>White</t>
  </si>
  <si>
    <t>Overall</t>
  </si>
  <si>
    <r>
      <t xml:space="preserve">Source: </t>
    </r>
    <r>
      <rPr>
        <sz val="11"/>
        <color theme="1"/>
        <rFont val="Calibri"/>
        <family val="2"/>
        <scheme val="minor"/>
      </rPr>
      <t>U.S. Census Bureau, American Community Survey 1-Year Estimates</t>
    </r>
  </si>
  <si>
    <t>Overall: Table B19113 Median Family Income in the Past 12 Months</t>
  </si>
  <si>
    <t>Asian:</t>
  </si>
  <si>
    <t>Table B19113D Median Family Income in the Past 12 Months (Asian Alone Householder)</t>
  </si>
  <si>
    <t xml:space="preserve">Black: </t>
  </si>
  <si>
    <t>Table B19113B Median Family Income in the Past 12 Months (Black or African-American Householder)</t>
  </si>
  <si>
    <t>Hispanic:</t>
  </si>
  <si>
    <t>Table B19113I Median Family Income in the Past 12 Months (Hispanic or Latino Householder)</t>
  </si>
  <si>
    <t>White:</t>
  </si>
  <si>
    <t>Table B19113H Median Family Income in the Past 12 Months (White Alone, Not Hispanic or Latino Householder)</t>
  </si>
  <si>
    <t>Travis County, Median Family Income</t>
  </si>
  <si>
    <t>CPI (Annual)</t>
  </si>
  <si>
    <t>MFI Adjusted for Inflation</t>
  </si>
  <si>
    <t>CPI from Bureau of Labor Statistics, All Urban Consumers, U.S. City Average, All items, Annual CPI</t>
  </si>
  <si>
    <r>
      <rPr>
        <b/>
        <sz val="11"/>
        <color indexed="8"/>
        <rFont val="Calibri"/>
        <family val="2"/>
      </rPr>
      <t>Definition:</t>
    </r>
    <r>
      <rPr>
        <sz val="11"/>
        <color theme="1"/>
        <rFont val="Calibri"/>
        <family val="2"/>
        <scheme val="minor"/>
      </rPr>
      <t xml:space="preserve"> Median income of families in Travis County. Includes income earned by all family members 15 years old and over. As defined by the Census Bureau, a family consists of a householder and one or more other people living in the same household who are related to the householder by birth, marriage, or adoption.</t>
    </r>
  </si>
  <si>
    <r>
      <rPr>
        <b/>
        <sz val="11"/>
        <color indexed="8"/>
        <rFont val="Calibri"/>
        <family val="2"/>
      </rPr>
      <t>From American Community Survey 2012 Subject Definitions:</t>
    </r>
    <r>
      <rPr>
        <sz val="11"/>
        <color theme="1"/>
        <rFont val="Calibri"/>
        <family val="2"/>
        <scheme val="minor"/>
      </rPr>
      <t xml:space="preserve"> “Total income” is the sum of the amounts reported separately for wage or salary income; net self-employment income; interest, dividends, or net rental or royalty income or income from estates and trusts; Social Security or Railroad Retirement income; Supplemental Security Income (SSI); public assistance or welfare payments; retirement, survivor, or disability pensions; and all other income.
Receipts from the following sources are not included as income: capital gains, money received from the sale of property (unless the recipient was engaged in the business of selling such property); the value of income “in kind” from food stamps, public housing subsidies, medical care, employer contributions for individuals, etc.; withdrawal of bank deposits; money borrowed; tax refunds; exchange of money between relatives living in the same household; gifts and lump-sum inheritances, insurance payments, and other types of lump-sum receipts.</t>
    </r>
  </si>
  <si>
    <t>MOE</t>
  </si>
  <si>
    <t>Lower</t>
  </si>
  <si>
    <t>Upper</t>
  </si>
  <si>
    <t>Unadjusted for Inflation</t>
  </si>
  <si>
    <t>Conversion Factor</t>
  </si>
  <si>
    <t>Adjusted for Inflation</t>
  </si>
  <si>
    <t>Note: Only the difference for White Families is statistically significant at a 90% level</t>
  </si>
  <si>
    <t/>
  </si>
  <si>
    <t xml:space="preserve">African American or Black </t>
  </si>
  <si>
    <t xml:space="preserve">Asian </t>
  </si>
  <si>
    <t>White Alone, Not Hispanic or Latino</t>
  </si>
  <si>
    <t xml:space="preserve">Hispanic or Latino </t>
  </si>
  <si>
    <t xml:space="preserve">Black </t>
  </si>
  <si>
    <t>Hispanic or Latino</t>
  </si>
  <si>
    <t>Estimate</t>
  </si>
  <si>
    <t>Margin of Error</t>
  </si>
  <si>
    <t xml:space="preserve">Total </t>
  </si>
  <si>
    <t>Total:</t>
  </si>
  <si>
    <t>*****</t>
  </si>
  <si>
    <t xml:space="preserve">    Less than high school diploma</t>
  </si>
  <si>
    <t xml:space="preserve">  Male:</t>
  </si>
  <si>
    <t xml:space="preserve">    High school graduate (includes equivalency)</t>
  </si>
  <si>
    <t xml:space="preserve">    Some college or associate's degree</t>
  </si>
  <si>
    <t xml:space="preserve">    Bachelor's degree or higher</t>
  </si>
  <si>
    <t xml:space="preserve">  Female:</t>
  </si>
  <si>
    <t xml:space="preserve">Hispanic </t>
  </si>
  <si>
    <t>C15002: SEX BY EDUCATIONAL ATTAINMENT FOR THE POPULATION 25 YEARS AND OVER Population 25 years and over</t>
  </si>
  <si>
    <t>1 Year Data, 2015</t>
  </si>
  <si>
    <t>Race / Ethnicity</t>
  </si>
  <si>
    <t>Numerator (EDU)</t>
  </si>
  <si>
    <t>Denominator (Total)</t>
  </si>
  <si>
    <t>% of Pop</t>
  </si>
  <si>
    <t>MOE (EDU)</t>
  </si>
  <si>
    <t>MOE (Tota)</t>
  </si>
  <si>
    <t>MOE (%)</t>
  </si>
  <si>
    <t xml:space="preserve">Upper </t>
  </si>
  <si>
    <t>CoV</t>
  </si>
  <si>
    <t>****</t>
  </si>
  <si>
    <t>https://www.bls.gov/regions/midwest/data/consumerpriceindexhistorical_us_table.pdf</t>
  </si>
  <si>
    <t>2016 Conversion Factor</t>
  </si>
  <si>
    <t>Diff Black</t>
  </si>
  <si>
    <t>Diff Hisp</t>
  </si>
  <si>
    <t>change since 2009</t>
  </si>
  <si>
    <t>Median Family Income by Race in Travis County, 2017</t>
  </si>
  <si>
    <t>1 Year Data, 2016</t>
  </si>
  <si>
    <t>67,670</t>
  </si>
  <si>
    <t>34,337</t>
  </si>
  <si>
    <t>3,117</t>
  </si>
  <si>
    <t>12,990</t>
  </si>
  <si>
    <t>9,580</t>
  </si>
  <si>
    <t>8,650</t>
  </si>
  <si>
    <t>33,333</t>
  </si>
  <si>
    <t>3,500</t>
  </si>
  <si>
    <t>10,656</t>
  </si>
  <si>
    <t>9,069</t>
  </si>
  <si>
    <t>10,108</t>
  </si>
  <si>
    <t>57,235</t>
  </si>
  <si>
    <t>28,201</t>
  </si>
  <si>
    <t>1,194</t>
  </si>
  <si>
    <t>1,064</t>
  </si>
  <si>
    <t>3,002</t>
  </si>
  <si>
    <t>22,941</t>
  </si>
  <si>
    <t>29,034</t>
  </si>
  <si>
    <t>2,408</t>
  </si>
  <si>
    <t>3,668</t>
  </si>
  <si>
    <t>4,274</t>
  </si>
  <si>
    <t>18,684</t>
  </si>
  <si>
    <t>243,060</t>
  </si>
  <si>
    <t>124,399</t>
  </si>
  <si>
    <t>29,517</t>
  </si>
  <si>
    <t>39,222</t>
  </si>
  <si>
    <t>26,033</t>
  </si>
  <si>
    <t>29,627</t>
  </si>
  <si>
    <t>118,661</t>
  </si>
  <si>
    <t>28,588</t>
  </si>
  <si>
    <t>33,550</t>
  </si>
  <si>
    <t>24,870</t>
  </si>
  <si>
    <t>31,653</t>
  </si>
  <si>
    <t>459,372</t>
  </si>
  <si>
    <t>231,011</t>
  </si>
  <si>
    <t>6,801</t>
  </si>
  <si>
    <t>24,532</t>
  </si>
  <si>
    <t>55,022</t>
  </si>
  <si>
    <t>144,656</t>
  </si>
  <si>
    <t>228,361</t>
  </si>
  <si>
    <t>5,779</t>
  </si>
  <si>
    <t>26,092</t>
  </si>
  <si>
    <t>54,014</t>
  </si>
  <si>
    <t>142,476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</si>
</sst>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_(* #,##0.000_);_(* \(#,##0.000\);_(* &quot;-&quot;??_);_(@_)"/>
    <numFmt numFmtId="167" formatCode="_(* #,##0.0000000_);_(* \(#,##0.0000000\);_(* &quot;-&quot;??_);_(@_)"/>
    <numFmt numFmtId="168" formatCode="_(* #,##0_);_(* \(#,##0\);_(* &quot;-&quot;??_);_(@_)"/>
    <numFmt numFmtId="169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Tw Cen MT"/>
      <family val="2"/>
    </font>
    <font>
      <sz val="11"/>
      <color theme="1"/>
      <name val="Tw Cen MT"/>
      <family val="2"/>
    </font>
    <font>
      <sz val="10"/>
      <name val="Arial"/>
      <family val="2"/>
    </font>
    <font>
      <sz val="10"/>
      <color indexed="8"/>
      <name val="SansSerif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0" fontId="10" fillId="0" borderId="0" applyNumberFormat="0" applyFill="0" applyBorder="0" applyAlignment="0" applyProtection="0"/>
    <xf numFmtId="0" fontId="11" fillId="0" borderId="0"/>
  </cellStyleXfs>
  <cellXfs count="55">
    <xf numFmtId="0" fontId="0" fillId="0" borderId="0" xfId="0"/>
    <xf numFmtId="164" fontId="0" fillId="0" borderId="0" xfId="0" applyNumberFormat="1"/>
    <xf numFmtId="0" fontId="1" fillId="0" borderId="0" xfId="0" applyFont="1"/>
    <xf numFmtId="165" fontId="0" fillId="0" borderId="0" xfId="0" applyNumberFormat="1"/>
    <xf numFmtId="9" fontId="2" fillId="0" borderId="0" xfId="3" applyFont="1"/>
    <xf numFmtId="0" fontId="4" fillId="0" borderId="0" xfId="0" applyFont="1"/>
    <xf numFmtId="9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/>
    <xf numFmtId="0" fontId="3" fillId="0" borderId="0" xfId="0" applyFont="1"/>
    <xf numFmtId="165" fontId="2" fillId="0" borderId="0" xfId="2" applyNumberFormat="1" applyFont="1"/>
    <xf numFmtId="0" fontId="0" fillId="0" borderId="0" xfId="0" applyFont="1"/>
    <xf numFmtId="44" fontId="0" fillId="0" borderId="0" xfId="0" applyNumberFormat="1"/>
    <xf numFmtId="43" fontId="2" fillId="0" borderId="0" xfId="1" applyFont="1"/>
    <xf numFmtId="167" fontId="2" fillId="0" borderId="0" xfId="1" applyNumberFormat="1" applyFont="1"/>
    <xf numFmtId="166" fontId="2" fillId="0" borderId="0" xfId="1" applyNumberFormat="1" applyFont="1"/>
    <xf numFmtId="0" fontId="5" fillId="0" borderId="0" xfId="0" applyFont="1"/>
    <xf numFmtId="165" fontId="6" fillId="0" borderId="0" xfId="0" applyNumberFormat="1" applyFont="1"/>
    <xf numFmtId="0" fontId="8" fillId="2" borderId="1" xfId="4" applyFont="1" applyFill="1" applyBorder="1" applyAlignment="1">
      <alignment horizontal="center" vertical="center" wrapText="1"/>
    </xf>
    <xf numFmtId="0" fontId="0" fillId="0" borderId="3" xfId="0" applyBorder="1"/>
    <xf numFmtId="0" fontId="8" fillId="2" borderId="3" xfId="4" applyFont="1" applyFill="1" applyBorder="1" applyAlignment="1">
      <alignment horizontal="left" vertical="top" wrapText="1"/>
    </xf>
    <xf numFmtId="0" fontId="8" fillId="2" borderId="4" xfId="4" applyFont="1" applyFill="1" applyBorder="1" applyAlignment="1">
      <alignment horizontal="left" vertical="top" wrapText="1"/>
    </xf>
    <xf numFmtId="0" fontId="8" fillId="2" borderId="2" xfId="4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top" wrapText="1"/>
    </xf>
    <xf numFmtId="3" fontId="8" fillId="2" borderId="2" xfId="0" applyNumberFormat="1" applyFont="1" applyFill="1" applyBorder="1" applyAlignment="1">
      <alignment vertical="top" wrapText="1"/>
    </xf>
    <xf numFmtId="3" fontId="8" fillId="2" borderId="2" xfId="0" applyNumberFormat="1" applyFont="1" applyFill="1" applyBorder="1" applyAlignment="1">
      <alignment horizontal="left" vertical="top" wrapText="1"/>
    </xf>
    <xf numFmtId="3" fontId="0" fillId="0" borderId="3" xfId="0" applyNumberFormat="1" applyBorder="1"/>
    <xf numFmtId="9" fontId="0" fillId="0" borderId="3" xfId="3" applyFont="1" applyBorder="1"/>
    <xf numFmtId="9" fontId="0" fillId="0" borderId="3" xfId="3" applyNumberFormat="1" applyFont="1" applyBorder="1"/>
    <xf numFmtId="9" fontId="0" fillId="0" borderId="0" xfId="3" applyFont="1"/>
    <xf numFmtId="168" fontId="0" fillId="0" borderId="3" xfId="1" applyNumberFormat="1" applyFont="1" applyBorder="1"/>
    <xf numFmtId="169" fontId="0" fillId="0" borderId="3" xfId="3" applyNumberFormat="1" applyFont="1" applyBorder="1"/>
    <xf numFmtId="169" fontId="0" fillId="0" borderId="3" xfId="0" applyNumberFormat="1" applyBorder="1"/>
    <xf numFmtId="0" fontId="8" fillId="2" borderId="2" xfId="4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0" fillId="0" borderId="3" xfId="0" applyNumberFormat="1" applyBorder="1"/>
    <xf numFmtId="167" fontId="0" fillId="0" borderId="0" xfId="0" applyNumberFormat="1"/>
    <xf numFmtId="0" fontId="0" fillId="3" borderId="0" xfId="0" applyFill="1"/>
    <xf numFmtId="0" fontId="8" fillId="3" borderId="3" xfId="4" applyFont="1" applyFill="1" applyBorder="1" applyAlignment="1">
      <alignment horizontal="left" vertical="top" wrapText="1"/>
    </xf>
    <xf numFmtId="9" fontId="0" fillId="3" borderId="0" xfId="3" applyFont="1" applyFill="1"/>
    <xf numFmtId="0" fontId="8" fillId="2" borderId="2" xfId="4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top" wrapText="1"/>
    </xf>
    <xf numFmtId="0" fontId="10" fillId="0" borderId="0" xfId="5"/>
    <xf numFmtId="44" fontId="0" fillId="0" borderId="0" xfId="2" applyFont="1"/>
    <xf numFmtId="0" fontId="8" fillId="2" borderId="2" xfId="0" applyFont="1" applyFill="1" applyBorder="1" applyAlignment="1" applyProtection="1">
      <alignment vertical="top" wrapText="1"/>
    </xf>
    <xf numFmtId="0" fontId="8" fillId="2" borderId="2" xfId="0" applyFont="1" applyFill="1" applyBorder="1" applyAlignment="1" applyProtection="1">
      <alignment horizontal="left" vertical="top" wrapText="1"/>
    </xf>
    <xf numFmtId="3" fontId="8" fillId="2" borderId="2" xfId="0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2" borderId="5" xfId="4" applyFont="1" applyFill="1" applyBorder="1" applyAlignment="1">
      <alignment horizontal="left" vertical="top" wrapText="1"/>
    </xf>
    <xf numFmtId="0" fontId="8" fillId="2" borderId="6" xfId="4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8" fillId="2" borderId="2" xfId="4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top" wrapText="1"/>
    </xf>
  </cellXfs>
  <cellStyles count="7">
    <cellStyle name="Comma" xfId="1" builtinId="3"/>
    <cellStyle name="Currency" xfId="2" builtinId="4"/>
    <cellStyle name="Hyperlink" xfId="5" builtinId="8"/>
    <cellStyle name="Normal" xfId="0" builtinId="0"/>
    <cellStyle name="Normal 2" xfId="4"/>
    <cellStyle name="Normal 3" xfId="6"/>
    <cellStyle name="Percent" xfId="3" builtinId="5"/>
  </cellStyles>
  <dxfs count="0"/>
  <tableStyles count="0" defaultTableStyle="TableStyleMedium2" defaultPivotStyle="PivotStyleLight16"/>
  <colors>
    <mruColors>
      <color rgb="FFFFFFCC"/>
      <color rgb="FFF8A8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orbel"/>
                <a:ea typeface="Corbel"/>
                <a:cs typeface="Corbel"/>
              </a:defRPr>
            </a:pPr>
            <a:r>
              <a:rPr lang="en-US"/>
              <a:t>Median Family Income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Corbel"/>
                <a:ea typeface="Corbel"/>
                <a:cs typeface="Corbel"/>
              </a:defRPr>
            </a:pPr>
            <a:r>
              <a:rPr lang="en-US" b="0"/>
              <a:t>(adjusted for inflation)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MFI!$A$18</c:f>
              <c:strCache>
                <c:ptCount val="1"/>
                <c:pt idx="0">
                  <c:v>Asian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MFI!$D$17:$M$17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MFI!$D$18:$M$18</c:f>
              <c:numCache>
                <c:formatCode>_("$"* #,##0_);_("$"* \(#,##0\);_("$"* "-"??_);_(@_)</c:formatCode>
                <c:ptCount val="10"/>
                <c:pt idx="0">
                  <c:v>96925.535955088679</c:v>
                </c:pt>
                <c:pt idx="1">
                  <c:v>89316.611640339426</c:v>
                </c:pt>
                <c:pt idx="2">
                  <c:v>86939.326106918612</c:v>
                </c:pt>
                <c:pt idx="3">
                  <c:v>87389.856734049958</c:v>
                </c:pt>
                <c:pt idx="4">
                  <c:v>79196.825570487999</c:v>
                </c:pt>
                <c:pt idx="5">
                  <c:v>99256.886364626262</c:v>
                </c:pt>
                <c:pt idx="6">
                  <c:v>97777.820421794575</c:v>
                </c:pt>
                <c:pt idx="7">
                  <c:v>98898.250696978925</c:v>
                </c:pt>
                <c:pt idx="8">
                  <c:v>107129.61755907805</c:v>
                </c:pt>
                <c:pt idx="9">
                  <c:v>98989.846129487894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MFI!$A$19</c:f>
              <c:strCache>
                <c:ptCount val="1"/>
                <c:pt idx="0">
                  <c:v>Black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MFI!$D$17:$M$17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MFI!$D$19:$M$19</c:f>
              <c:numCache>
                <c:formatCode>_("$"* #,##0_);_("$"* \(#,##0\);_("$"* "-"??_);_(@_)</c:formatCode>
                <c:ptCount val="10"/>
                <c:pt idx="0">
                  <c:v>46823.523333429781</c:v>
                </c:pt>
                <c:pt idx="1">
                  <c:v>47587.26918342986</c:v>
                </c:pt>
                <c:pt idx="2">
                  <c:v>45007.782774066938</c:v>
                </c:pt>
                <c:pt idx="3">
                  <c:v>47563.371780643502</c:v>
                </c:pt>
                <c:pt idx="4">
                  <c:v>44354.613455203413</c:v>
                </c:pt>
                <c:pt idx="5">
                  <c:v>42557.364090525014</c:v>
                </c:pt>
                <c:pt idx="6">
                  <c:v>51141.366003167961</c:v>
                </c:pt>
                <c:pt idx="7">
                  <c:v>57040.625595600162</c:v>
                </c:pt>
                <c:pt idx="8">
                  <c:v>49313.344160967361</c:v>
                </c:pt>
                <c:pt idx="9">
                  <c:v>53522.433595686794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MFI!$A$20</c:f>
              <c:strCache>
                <c:ptCount val="1"/>
                <c:pt idx="0">
                  <c:v>Hispanic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MFI!$D$17:$M$17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MFI!$D$20:$M$20</c:f>
              <c:numCache>
                <c:formatCode>_("$"* #,##0_);_("$"* \(#,##0\);_("$"* "-"??_);_(@_)</c:formatCode>
                <c:ptCount val="10"/>
                <c:pt idx="0">
                  <c:v>48241.430626694055</c:v>
                </c:pt>
                <c:pt idx="1">
                  <c:v>49198.36133263354</c:v>
                </c:pt>
                <c:pt idx="2">
                  <c:v>40454.774663577839</c:v>
                </c:pt>
                <c:pt idx="3">
                  <c:v>38853.231169974679</c:v>
                </c:pt>
                <c:pt idx="4">
                  <c:v>38719.66781660806</c:v>
                </c:pt>
                <c:pt idx="5">
                  <c:v>38297.873485369826</c:v>
                </c:pt>
                <c:pt idx="6">
                  <c:v>44447.512493722017</c:v>
                </c:pt>
                <c:pt idx="7">
                  <c:v>44496.753970667749</c:v>
                </c:pt>
                <c:pt idx="8">
                  <c:v>47377.224034562925</c:v>
                </c:pt>
                <c:pt idx="9">
                  <c:v>60605.173682434266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MFI!$A$21</c:f>
              <c:strCache>
                <c:ptCount val="1"/>
                <c:pt idx="0">
                  <c:v>White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MFI!$D$17:$M$17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MFI!$D$21:$M$21</c:f>
              <c:numCache>
                <c:formatCode>_("$"* #,##0_);_("$"* \(#,##0\);_("$"* "-"??_);_(@_)</c:formatCode>
                <c:ptCount val="10"/>
                <c:pt idx="0">
                  <c:v>108067.68066768911</c:v>
                </c:pt>
                <c:pt idx="1">
                  <c:v>105617.96444081131</c:v>
                </c:pt>
                <c:pt idx="2">
                  <c:v>100794.89097451721</c:v>
                </c:pt>
                <c:pt idx="3">
                  <c:v>95929.063639615502</c:v>
                </c:pt>
                <c:pt idx="4">
                  <c:v>99250.023953160635</c:v>
                </c:pt>
                <c:pt idx="5">
                  <c:v>100301.97338780631</c:v>
                </c:pt>
                <c:pt idx="6">
                  <c:v>102418.9057379688</c:v>
                </c:pt>
                <c:pt idx="7">
                  <c:v>103206.35825560962</c:v>
                </c:pt>
                <c:pt idx="8">
                  <c:v>113410.86920347487</c:v>
                </c:pt>
                <c:pt idx="9">
                  <c:v>118235.29013737099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MFI!$A$23</c:f>
              <c:strCache>
                <c:ptCount val="1"/>
                <c:pt idx="0">
                  <c:v>Overall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MFI!$D$17:$M$17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MFI!$D$23:$M$23</c:f>
              <c:numCache>
                <c:formatCode>_("$"* #,##0_);_("$"* \(#,##0\);_("$"* "-"??_);_(@_)</c:formatCode>
                <c:ptCount val="10"/>
                <c:pt idx="0">
                  <c:v>77899.512100780339</c:v>
                </c:pt>
                <c:pt idx="1">
                  <c:v>77369.211028178892</c:v>
                </c:pt>
                <c:pt idx="2">
                  <c:v>72785.149927518331</c:v>
                </c:pt>
                <c:pt idx="3">
                  <c:v>70943.897631800995</c:v>
                </c:pt>
                <c:pt idx="4">
                  <c:v>72437.169223656194</c:v>
                </c:pt>
                <c:pt idx="5">
                  <c:v>73294.083695566966</c:v>
                </c:pt>
                <c:pt idx="6">
                  <c:v>76288.792592624392</c:v>
                </c:pt>
                <c:pt idx="7">
                  <c:v>78313.846466105708</c:v>
                </c:pt>
                <c:pt idx="8">
                  <c:v>80519</c:v>
                </c:pt>
                <c:pt idx="9">
                  <c:v>91582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7163272"/>
        <c:axId val="307709016"/>
      </c:lineChart>
      <c:catAx>
        <c:axId val="307163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rbel"/>
                <a:ea typeface="Corbel"/>
                <a:cs typeface="Corbel"/>
              </a:defRPr>
            </a:pPr>
            <a:endParaRPr lang="en-US"/>
          </a:p>
        </c:txPr>
        <c:crossAx val="307709016"/>
        <c:crosses val="autoZero"/>
        <c:auto val="1"/>
        <c:lblAlgn val="ctr"/>
        <c:lblOffset val="100"/>
        <c:noMultiLvlLbl val="0"/>
      </c:catAx>
      <c:valAx>
        <c:axId val="307709016"/>
        <c:scaling>
          <c:orientation val="minMax"/>
        </c:scaling>
        <c:delete val="0"/>
        <c:axPos val="l"/>
        <c:majorGridlines/>
        <c:numFmt formatCode="_(&quot;$&quot;* #,##0_);_(&quot;$&quot;* \(#,##0\);_(&quot;$&quot;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rbel"/>
                <a:ea typeface="Corbel"/>
                <a:cs typeface="Corbel"/>
              </a:defRPr>
            </a:pPr>
            <a:endParaRPr lang="en-US"/>
          </a:p>
        </c:txPr>
        <c:crossAx val="30716327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orbel"/>
              <a:ea typeface="Corbel"/>
              <a:cs typeface="Corbe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orbel"/>
          <a:ea typeface="Corbel"/>
          <a:cs typeface="Corbe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>
                <a:solidFill>
                  <a:sysClr val="windowText" lastClr="000000"/>
                </a:solidFill>
                <a:latin typeface="Tw Cen MT" panose="020B0602020104020603" pitchFamily="34" charset="0"/>
              </a:rPr>
              <a:t>    Adults with</a:t>
            </a:r>
            <a:r>
              <a:rPr lang="en-US" sz="1200" baseline="0">
                <a:solidFill>
                  <a:sysClr val="windowText" lastClr="000000"/>
                </a:solidFill>
                <a:latin typeface="Tw Cen MT" panose="020B0602020104020603" pitchFamily="34" charset="0"/>
              </a:rPr>
              <a:t> a </a:t>
            </a:r>
            <a:r>
              <a:rPr lang="en-US" sz="1200">
                <a:solidFill>
                  <a:sysClr val="windowText" lastClr="000000"/>
                </a:solidFill>
                <a:latin typeface="Tw Cen MT" panose="020B0602020104020603" pitchFamily="34" charset="0"/>
              </a:rPr>
              <a:t>Bachelor's Degree or Higher, Travis County, 2016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'Educational Attainment'!$K$81</c:f>
              <c:strCache>
                <c:ptCount val="1"/>
                <c:pt idx="0">
                  <c:v>    Bachelor's degree or higher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cat>
            <c:strRef>
              <c:f>'Educational Attainment'!$L$80:$O$80</c:f>
              <c:strCache>
                <c:ptCount val="4"/>
                <c:pt idx="0">
                  <c:v>Asian</c:v>
                </c:pt>
                <c:pt idx="1">
                  <c:v>Black</c:v>
                </c:pt>
                <c:pt idx="2">
                  <c:v>Hispanic </c:v>
                </c:pt>
                <c:pt idx="3">
                  <c:v>White</c:v>
                </c:pt>
              </c:strCache>
            </c:strRef>
          </c:cat>
          <c:val>
            <c:numRef>
              <c:f>'Educational Attainment'!$L$81:$O$81</c:f>
              <c:numCache>
                <c:formatCode>0%</c:formatCode>
                <c:ptCount val="4"/>
                <c:pt idx="0">
                  <c:v>0.62413309655107951</c:v>
                </c:pt>
                <c:pt idx="1">
                  <c:v>0.25975343320848937</c:v>
                </c:pt>
                <c:pt idx="2">
                  <c:v>0.22837205919473597</c:v>
                </c:pt>
                <c:pt idx="3">
                  <c:v>0.6088491090658138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310271992"/>
        <c:axId val="310272384"/>
      </c:barChart>
      <c:catAx>
        <c:axId val="310271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310272384"/>
        <c:crosses val="autoZero"/>
        <c:auto val="1"/>
        <c:lblAlgn val="ctr"/>
        <c:lblOffset val="100"/>
        <c:noMultiLvlLbl val="0"/>
      </c:catAx>
      <c:valAx>
        <c:axId val="31027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310271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>
                <a:solidFill>
                  <a:sysClr val="windowText" lastClr="000000"/>
                </a:solidFill>
                <a:latin typeface="Tw Cen MT" panose="020B0602020104020603" pitchFamily="34" charset="0"/>
              </a:rPr>
              <a:t>Adults with</a:t>
            </a:r>
            <a:r>
              <a:rPr lang="en-US" sz="1200" baseline="0">
                <a:solidFill>
                  <a:sysClr val="windowText" lastClr="000000"/>
                </a:solidFill>
                <a:latin typeface="Tw Cen MT" panose="020B0602020104020603" pitchFamily="34" charset="0"/>
              </a:rPr>
              <a:t> a </a:t>
            </a:r>
            <a:r>
              <a:rPr lang="en-US" sz="1200">
                <a:solidFill>
                  <a:sysClr val="windowText" lastClr="000000"/>
                </a:solidFill>
                <a:latin typeface="Tw Cen MT" panose="020B0602020104020603" pitchFamily="34" charset="0"/>
              </a:rPr>
              <a:t>Bachelor's Degree or Higher,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  <a:latin typeface="Tw Cen MT" panose="020B0602020104020603" pitchFamily="34" charset="0"/>
              </a:rPr>
              <a:t>Travis County,</a:t>
            </a:r>
            <a:r>
              <a:rPr lang="en-US" sz="1200" baseline="0">
                <a:solidFill>
                  <a:sysClr val="windowText" lastClr="000000"/>
                </a:solidFill>
                <a:latin typeface="Tw Cen MT" panose="020B0602020104020603" pitchFamily="34" charset="0"/>
              </a:rPr>
              <a:t> </a:t>
            </a:r>
            <a:r>
              <a:rPr lang="en-US" sz="1200">
                <a:solidFill>
                  <a:sysClr val="windowText" lastClr="000000"/>
                </a:solidFill>
                <a:latin typeface="Tw Cen MT" panose="020B0602020104020603" pitchFamily="34" charset="0"/>
              </a:rPr>
              <a:t>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276984570899612"/>
          <c:y val="0.20192048674991611"/>
          <c:w val="0.73195121415557696"/>
          <c:h val="0.635452242054977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'Educational Attainment'!$K$17</c:f>
              <c:strCache>
                <c:ptCount val="1"/>
                <c:pt idx="0">
                  <c:v>    Bachelor's degree or higher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cat>
            <c:strRef>
              <c:f>'Educational Attainment'!$L$16:$O$16</c:f>
              <c:strCache>
                <c:ptCount val="4"/>
                <c:pt idx="0">
                  <c:v>Asian</c:v>
                </c:pt>
                <c:pt idx="1">
                  <c:v>Black</c:v>
                </c:pt>
                <c:pt idx="2">
                  <c:v>Hispanic </c:v>
                </c:pt>
                <c:pt idx="3">
                  <c:v>White</c:v>
                </c:pt>
              </c:strCache>
            </c:strRef>
          </c:cat>
          <c:val>
            <c:numRef>
              <c:f>'Educational Attainment'!$L$17:$O$17</c:f>
              <c:numCache>
                <c:formatCode>0%</c:formatCode>
                <c:ptCount val="4"/>
                <c:pt idx="0">
                  <c:v>0.72726478553332752</c:v>
                </c:pt>
                <c:pt idx="1">
                  <c:v>0.27719816757795185</c:v>
                </c:pt>
                <c:pt idx="2">
                  <c:v>0.25211881839874928</c:v>
                </c:pt>
                <c:pt idx="3">
                  <c:v>0.62505333368163496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13366736"/>
        <c:axId val="312677248"/>
      </c:barChart>
      <c:catAx>
        <c:axId val="313366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312677248"/>
        <c:crosses val="autoZero"/>
        <c:auto val="1"/>
        <c:lblAlgn val="ctr"/>
        <c:lblOffset val="100"/>
        <c:noMultiLvlLbl val="0"/>
      </c:catAx>
      <c:valAx>
        <c:axId val="312677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313366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/>
              <a:t>Educational Attainment by Race and Ethnicity, Travis County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'Educational Attainment'!$K$10</c:f>
              <c:strCache>
                <c:ptCount val="1"/>
                <c:pt idx="0">
                  <c:v>    Less than high school diploma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'Educational Attainment'!$L$9:$O$9</c:f>
              <c:strCache>
                <c:ptCount val="4"/>
                <c:pt idx="0">
                  <c:v>Black </c:v>
                </c:pt>
                <c:pt idx="1">
                  <c:v>Asian</c:v>
                </c:pt>
                <c:pt idx="2">
                  <c:v>White</c:v>
                </c:pt>
                <c:pt idx="3">
                  <c:v>Hispanic</c:v>
                </c:pt>
              </c:strCache>
            </c:strRef>
          </c:cat>
          <c:val>
            <c:numRef>
              <c:f>'Educational Attainment'!$L$10:$O$10</c:f>
              <c:numCache>
                <c:formatCode>0%</c:formatCode>
                <c:ptCount val="4"/>
                <c:pt idx="0">
                  <c:v>9.7783360425594795E-2</c:v>
                </c:pt>
                <c:pt idx="1">
                  <c:v>6.2933519699484575E-2</c:v>
                </c:pt>
                <c:pt idx="2">
                  <c:v>2.7385212855811848E-2</c:v>
                </c:pt>
                <c:pt idx="3">
                  <c:v>0.2390562001151979</c:v>
                </c:pt>
              </c:numCache>
            </c:numRef>
          </c:val>
        </c:ser>
        <c:ser>
          <c:idx val="1"/>
          <c:order val="1"/>
          <c:tx>
            <c:strRef>
              <c:f>'Educational Attainment'!$K$11</c:f>
              <c:strCache>
                <c:ptCount val="1"/>
                <c:pt idx="0">
                  <c:v>    High school graduate (includes equivalency)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'Educational Attainment'!$L$9:$O$9</c:f>
              <c:strCache>
                <c:ptCount val="4"/>
                <c:pt idx="0">
                  <c:v>Black </c:v>
                </c:pt>
                <c:pt idx="1">
                  <c:v>Asian</c:v>
                </c:pt>
                <c:pt idx="2">
                  <c:v>White</c:v>
                </c:pt>
                <c:pt idx="3">
                  <c:v>Hispanic</c:v>
                </c:pt>
              </c:strCache>
            </c:strRef>
          </c:cat>
          <c:val>
            <c:numRef>
              <c:f>'Educational Attainment'!$L$11:$O$11</c:f>
              <c:numCache>
                <c:formatCode>0%</c:formatCode>
                <c:ptCount val="4"/>
                <c:pt idx="0">
                  <c:v>0.349431062509236</c:v>
                </c:pt>
                <c:pt idx="1">
                  <c:v>8.2676683847296234E-2</c:v>
                </c:pt>
                <c:pt idx="2">
                  <c:v>0.11020262445251343</c:v>
                </c:pt>
                <c:pt idx="3">
                  <c:v>0.29939932526948076</c:v>
                </c:pt>
              </c:numCache>
            </c:numRef>
          </c:val>
        </c:ser>
        <c:ser>
          <c:idx val="2"/>
          <c:order val="2"/>
          <c:tx>
            <c:strRef>
              <c:f>'Educational Attainment'!$K$12</c:f>
              <c:strCache>
                <c:ptCount val="1"/>
                <c:pt idx="0">
                  <c:v>    Some college or associate's degree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'Educational Attainment'!$L$9:$O$9</c:f>
              <c:strCache>
                <c:ptCount val="4"/>
                <c:pt idx="0">
                  <c:v>Black </c:v>
                </c:pt>
                <c:pt idx="1">
                  <c:v>Asian</c:v>
                </c:pt>
                <c:pt idx="2">
                  <c:v>White</c:v>
                </c:pt>
                <c:pt idx="3">
                  <c:v>Hispanic</c:v>
                </c:pt>
              </c:strCache>
            </c:strRef>
          </c:cat>
          <c:val>
            <c:numRef>
              <c:f>'Educational Attainment'!$L$12:$O$12</c:f>
              <c:numCache>
                <c:formatCode>0%</c:formatCode>
                <c:ptCount val="4"/>
                <c:pt idx="0">
                  <c:v>0.27558740948721738</c:v>
                </c:pt>
                <c:pt idx="1">
                  <c:v>0.12712501091989167</c:v>
                </c:pt>
                <c:pt idx="2">
                  <c:v>0.2373588290100398</c:v>
                </c:pt>
                <c:pt idx="3">
                  <c:v>0.20942565621657205</c:v>
                </c:pt>
              </c:numCache>
            </c:numRef>
          </c:val>
        </c:ser>
        <c:ser>
          <c:idx val="3"/>
          <c:order val="3"/>
          <c:tx>
            <c:strRef>
              <c:f>'Educational Attainment'!$K$13</c:f>
              <c:strCache>
                <c:ptCount val="1"/>
                <c:pt idx="0">
                  <c:v>    Bachelor's degree or higher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'Educational Attainment'!$L$9:$O$9</c:f>
              <c:strCache>
                <c:ptCount val="4"/>
                <c:pt idx="0">
                  <c:v>Black </c:v>
                </c:pt>
                <c:pt idx="1">
                  <c:v>Asian</c:v>
                </c:pt>
                <c:pt idx="2">
                  <c:v>White</c:v>
                </c:pt>
                <c:pt idx="3">
                  <c:v>Hispanic</c:v>
                </c:pt>
              </c:strCache>
            </c:strRef>
          </c:cat>
          <c:val>
            <c:numRef>
              <c:f>'Educational Attainment'!$L$13:$O$13</c:f>
              <c:numCache>
                <c:formatCode>0%</c:formatCode>
                <c:ptCount val="4"/>
                <c:pt idx="0">
                  <c:v>0.27719816757795185</c:v>
                </c:pt>
                <c:pt idx="1">
                  <c:v>0.72726478553332752</c:v>
                </c:pt>
                <c:pt idx="2">
                  <c:v>0.62505333368163496</c:v>
                </c:pt>
                <c:pt idx="3">
                  <c:v>0.25211881839874928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303321184"/>
        <c:axId val="303321576"/>
      </c:barChart>
      <c:catAx>
        <c:axId val="303321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303321576"/>
        <c:crosses val="autoZero"/>
        <c:auto val="1"/>
        <c:lblAlgn val="ctr"/>
        <c:lblOffset val="100"/>
        <c:noMultiLvlLbl val="0"/>
      </c:catAx>
      <c:valAx>
        <c:axId val="303321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303321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0" i="0" baseline="0">
                <a:effectLst/>
              </a:rPr>
              <a:t>Median Family Income </a:t>
            </a:r>
            <a:br>
              <a:rPr lang="en-US" sz="1400" b="0" i="0" baseline="0">
                <a:effectLst/>
              </a:rPr>
            </a:br>
            <a:r>
              <a:rPr lang="en-US" sz="1400" b="0" i="0" baseline="0">
                <a:effectLst/>
              </a:rPr>
              <a:t>Travis County, 2017</a:t>
            </a:r>
            <a:endParaRPr lang="en-US" sz="14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504D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  <c:spPr>
              <a:solidFill>
                <a:srgbClr val="7B9B60"/>
              </a:solidFill>
              <a:ln w="25400"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F8A81E"/>
              </a:solidFill>
              <a:ln w="25400">
                <a:noFill/>
              </a:ln>
            </c:spPr>
          </c:dPt>
          <c:cat>
            <c:strRef>
              <c:f>MFI!$A$74:$A$77</c:f>
              <c:strCache>
                <c:ptCount val="4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White</c:v>
                </c:pt>
              </c:strCache>
            </c:strRef>
          </c:cat>
          <c:val>
            <c:numRef>
              <c:f>MFI!$B$74:$B$77</c:f>
              <c:numCache>
                <c:formatCode>_("$"* #,##0_);_("$"* \(#,##0\);_("$"* "-"??_);_(@_)</c:formatCode>
                <c:ptCount val="4"/>
                <c:pt idx="0">
                  <c:v>107370</c:v>
                </c:pt>
                <c:pt idx="1">
                  <c:v>56040</c:v>
                </c:pt>
                <c:pt idx="2">
                  <c:v>57823</c:v>
                </c:pt>
                <c:pt idx="3">
                  <c:v>121606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18084720"/>
        <c:axId val="318085112"/>
      </c:barChart>
      <c:catAx>
        <c:axId val="318084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318085112"/>
        <c:crosses val="autoZero"/>
        <c:auto val="1"/>
        <c:lblAlgn val="ctr"/>
        <c:lblOffset val="100"/>
        <c:noMultiLvlLbl val="0"/>
      </c:catAx>
      <c:valAx>
        <c:axId val="318085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3180847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0" i="0" baseline="0">
                <a:effectLst/>
              </a:rPr>
              <a:t>Median Family Income </a:t>
            </a:r>
            <a:br>
              <a:rPr lang="en-US" sz="1400" b="0" i="0" baseline="0">
                <a:effectLst/>
              </a:rPr>
            </a:br>
            <a:r>
              <a:rPr lang="en-US" sz="1400" b="0" i="0" baseline="0">
                <a:effectLst/>
              </a:rPr>
              <a:t>Travis County, 2017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504D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  <c:spPr>
              <a:solidFill>
                <a:srgbClr val="7B9B60"/>
              </a:solidFill>
              <a:ln w="25400"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F8A81E"/>
              </a:solidFill>
              <a:ln w="25400">
                <a:noFill/>
              </a:ln>
            </c:spPr>
          </c:dPt>
          <c:cat>
            <c:strRef>
              <c:f>MFI!$A$74:$A$77</c:f>
              <c:strCache>
                <c:ptCount val="4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White</c:v>
                </c:pt>
              </c:strCache>
            </c:strRef>
          </c:cat>
          <c:val>
            <c:numRef>
              <c:f>MFI!$B$74:$B$77</c:f>
              <c:numCache>
                <c:formatCode>_("$"* #,##0_);_("$"* \(#,##0\);_("$"* "-"??_);_(@_)</c:formatCode>
                <c:ptCount val="4"/>
                <c:pt idx="0">
                  <c:v>107370</c:v>
                </c:pt>
                <c:pt idx="1">
                  <c:v>56040</c:v>
                </c:pt>
                <c:pt idx="2">
                  <c:v>57823</c:v>
                </c:pt>
                <c:pt idx="3">
                  <c:v>121606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22734104"/>
        <c:axId val="313684512"/>
      </c:barChart>
      <c:catAx>
        <c:axId val="122734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313684512"/>
        <c:crosses val="autoZero"/>
        <c:auto val="1"/>
        <c:lblAlgn val="ctr"/>
        <c:lblOffset val="100"/>
        <c:noMultiLvlLbl val="0"/>
      </c:catAx>
      <c:valAx>
        <c:axId val="313684512"/>
        <c:scaling>
          <c:orientation val="minMax"/>
          <c:max val="13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22734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Educational</a:t>
            </a:r>
            <a:r>
              <a:rPr lang="en-US" baseline="0"/>
              <a:t> Attainment by Race and Ethnicity, </a:t>
            </a:r>
          </a:p>
          <a:p>
            <a:pPr>
              <a:defRPr/>
            </a:pPr>
            <a:r>
              <a:rPr lang="en-US" baseline="0"/>
              <a:t>Travis County 2015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'Educational Attainment'!$K$123</c:f>
              <c:strCache>
                <c:ptCount val="1"/>
                <c:pt idx="0">
                  <c:v>    Less than high school diploma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'Educational Attainment'!$L$122:$O$122</c:f>
              <c:strCache>
                <c:ptCount val="4"/>
                <c:pt idx="0">
                  <c:v>Black </c:v>
                </c:pt>
                <c:pt idx="1">
                  <c:v>Asian</c:v>
                </c:pt>
                <c:pt idx="2">
                  <c:v>White</c:v>
                </c:pt>
                <c:pt idx="3">
                  <c:v>Hispanic or Latino</c:v>
                </c:pt>
              </c:strCache>
            </c:strRef>
          </c:cat>
          <c:val>
            <c:numRef>
              <c:f>'Educational Attainment'!$L$123:$O$123</c:f>
              <c:numCache>
                <c:formatCode>0%</c:formatCode>
                <c:ptCount val="4"/>
                <c:pt idx="0">
                  <c:v>9.7321428571428573E-2</c:v>
                </c:pt>
                <c:pt idx="1">
                  <c:v>8.9281933832444815E-2</c:v>
                </c:pt>
                <c:pt idx="2">
                  <c:v>2.534121020726705E-2</c:v>
                </c:pt>
                <c:pt idx="3">
                  <c:v>0.30778010355844443</c:v>
                </c:pt>
              </c:numCache>
            </c:numRef>
          </c:val>
        </c:ser>
        <c:ser>
          <c:idx val="1"/>
          <c:order val="1"/>
          <c:tx>
            <c:strRef>
              <c:f>'Educational Attainment'!$K$124</c:f>
              <c:strCache>
                <c:ptCount val="1"/>
                <c:pt idx="0">
                  <c:v>    High school graduate (includes equivalency)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'Educational Attainment'!$L$122:$O$122</c:f>
              <c:strCache>
                <c:ptCount val="4"/>
                <c:pt idx="0">
                  <c:v>Black </c:v>
                </c:pt>
                <c:pt idx="1">
                  <c:v>Asian</c:v>
                </c:pt>
                <c:pt idx="2">
                  <c:v>White</c:v>
                </c:pt>
                <c:pt idx="3">
                  <c:v>Hispanic or Latino</c:v>
                </c:pt>
              </c:strCache>
            </c:strRef>
          </c:cat>
          <c:val>
            <c:numRef>
              <c:f>'Educational Attainment'!$L$124:$O$124</c:f>
              <c:numCache>
                <c:formatCode>0%</c:formatCode>
                <c:ptCount val="4"/>
                <c:pt idx="0">
                  <c:v>0.26460899014778327</c:v>
                </c:pt>
                <c:pt idx="1">
                  <c:v>7.7792105313805121E-2</c:v>
                </c:pt>
                <c:pt idx="2">
                  <c:v>0.11553277795927257</c:v>
                </c:pt>
                <c:pt idx="3">
                  <c:v>0.29330836179354414</c:v>
                </c:pt>
              </c:numCache>
            </c:numRef>
          </c:val>
        </c:ser>
        <c:ser>
          <c:idx val="2"/>
          <c:order val="2"/>
          <c:tx>
            <c:strRef>
              <c:f>'Educational Attainment'!$K$125</c:f>
              <c:strCache>
                <c:ptCount val="1"/>
                <c:pt idx="0">
                  <c:v>    Some college or associate's degree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'Educational Attainment'!$L$122:$O$122</c:f>
              <c:strCache>
                <c:ptCount val="4"/>
                <c:pt idx="0">
                  <c:v>Black </c:v>
                </c:pt>
                <c:pt idx="1">
                  <c:v>Asian</c:v>
                </c:pt>
                <c:pt idx="2">
                  <c:v>White</c:v>
                </c:pt>
                <c:pt idx="3">
                  <c:v>Hispanic or Latino</c:v>
                </c:pt>
              </c:strCache>
            </c:strRef>
          </c:cat>
          <c:val>
            <c:numRef>
              <c:f>'Educational Attainment'!$L$125:$O$125</c:f>
              <c:numCache>
                <c:formatCode>0%</c:formatCode>
                <c:ptCount val="4"/>
                <c:pt idx="0">
                  <c:v>0.37721674876847289</c:v>
                </c:pt>
                <c:pt idx="1">
                  <c:v>0.11705383090513674</c:v>
                </c:pt>
                <c:pt idx="2">
                  <c:v>0.24781071908236232</c:v>
                </c:pt>
                <c:pt idx="3">
                  <c:v>0.19864272336675112</c:v>
                </c:pt>
              </c:numCache>
            </c:numRef>
          </c:val>
        </c:ser>
        <c:ser>
          <c:idx val="3"/>
          <c:order val="3"/>
          <c:tx>
            <c:strRef>
              <c:f>'Educational Attainment'!$K$126</c:f>
              <c:strCache>
                <c:ptCount val="1"/>
                <c:pt idx="0">
                  <c:v>    Bachelor's degree or higher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'Educational Attainment'!$L$122:$O$122</c:f>
              <c:strCache>
                <c:ptCount val="4"/>
                <c:pt idx="0">
                  <c:v>Black </c:v>
                </c:pt>
                <c:pt idx="1">
                  <c:v>Asian</c:v>
                </c:pt>
                <c:pt idx="2">
                  <c:v>White</c:v>
                </c:pt>
                <c:pt idx="3">
                  <c:v>Hispanic or Latino</c:v>
                </c:pt>
              </c:strCache>
            </c:strRef>
          </c:cat>
          <c:val>
            <c:numRef>
              <c:f>'Educational Attainment'!$L$126:$O$126</c:f>
              <c:numCache>
                <c:formatCode>0%</c:formatCode>
                <c:ptCount val="4"/>
                <c:pt idx="0">
                  <c:v>0.26085283251231528</c:v>
                </c:pt>
                <c:pt idx="1">
                  <c:v>0.71587212994861338</c:v>
                </c:pt>
                <c:pt idx="2">
                  <c:v>0.61131529275109808</c:v>
                </c:pt>
                <c:pt idx="3">
                  <c:v>0.20026881128126034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79232864"/>
        <c:axId val="79233256"/>
      </c:barChart>
      <c:catAx>
        <c:axId val="79232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233256"/>
        <c:crosses val="autoZero"/>
        <c:auto val="1"/>
        <c:lblAlgn val="ctr"/>
        <c:lblOffset val="100"/>
        <c:noMultiLvlLbl val="0"/>
      </c:catAx>
      <c:valAx>
        <c:axId val="792332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232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>
                <a:solidFill>
                  <a:sysClr val="windowText" lastClr="000000"/>
                </a:solidFill>
                <a:latin typeface="Tw Cen MT" panose="020B0602020104020603" pitchFamily="34" charset="0"/>
              </a:rPr>
              <a:t>    Adults with</a:t>
            </a:r>
            <a:r>
              <a:rPr lang="en-US" sz="1200" baseline="0">
                <a:solidFill>
                  <a:sysClr val="windowText" lastClr="000000"/>
                </a:solidFill>
                <a:latin typeface="Tw Cen MT" panose="020B0602020104020603" pitchFamily="34" charset="0"/>
              </a:rPr>
              <a:t> a </a:t>
            </a:r>
            <a:r>
              <a:rPr lang="en-US" sz="1200">
                <a:solidFill>
                  <a:sysClr val="windowText" lastClr="000000"/>
                </a:solidFill>
                <a:latin typeface="Tw Cen MT" panose="020B0602020104020603" pitchFamily="34" charset="0"/>
              </a:rPr>
              <a:t>Bachelor's Degree or Higher, Travis County, 2015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'Educational Attainment'!$K$130</c:f>
              <c:strCache>
                <c:ptCount val="1"/>
                <c:pt idx="0">
                  <c:v>    Bachelor's degree or higher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cat>
            <c:strRef>
              <c:f>'Educational Attainment'!$L$129:$O$129</c:f>
              <c:strCache>
                <c:ptCount val="4"/>
                <c:pt idx="0">
                  <c:v>Asian</c:v>
                </c:pt>
                <c:pt idx="1">
                  <c:v>Black</c:v>
                </c:pt>
                <c:pt idx="2">
                  <c:v>Hispanic </c:v>
                </c:pt>
                <c:pt idx="3">
                  <c:v>White</c:v>
                </c:pt>
              </c:strCache>
            </c:strRef>
          </c:cat>
          <c:val>
            <c:numRef>
              <c:f>'Educational Attainment'!$L$130:$O$130</c:f>
              <c:numCache>
                <c:formatCode>0%</c:formatCode>
                <c:ptCount val="4"/>
                <c:pt idx="0">
                  <c:v>0.71587212994861338</c:v>
                </c:pt>
                <c:pt idx="1">
                  <c:v>0.26085283251231528</c:v>
                </c:pt>
                <c:pt idx="2">
                  <c:v>0.20026881128126034</c:v>
                </c:pt>
                <c:pt idx="3">
                  <c:v>0.61131529275109808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9345360"/>
        <c:axId val="316520072"/>
      </c:barChart>
      <c:catAx>
        <c:axId val="79345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316520072"/>
        <c:crosses val="autoZero"/>
        <c:auto val="1"/>
        <c:lblAlgn val="ctr"/>
        <c:lblOffset val="100"/>
        <c:noMultiLvlLbl val="0"/>
      </c:catAx>
      <c:valAx>
        <c:axId val="316520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79345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>
                <a:solidFill>
                  <a:sysClr val="windowText" lastClr="000000"/>
                </a:solidFill>
                <a:latin typeface="Tw Cen MT" panose="020B0602020104020603" pitchFamily="34" charset="0"/>
              </a:rPr>
              <a:t>   Travis County Adults with</a:t>
            </a:r>
            <a:r>
              <a:rPr lang="en-US" sz="1200" baseline="0">
                <a:solidFill>
                  <a:sysClr val="windowText" lastClr="000000"/>
                </a:solidFill>
                <a:latin typeface="Tw Cen MT" panose="020B0602020104020603" pitchFamily="34" charset="0"/>
              </a:rPr>
              <a:t> a </a:t>
            </a:r>
            <a:r>
              <a:rPr lang="en-US" sz="1200">
                <a:solidFill>
                  <a:sysClr val="windowText" lastClr="000000"/>
                </a:solidFill>
                <a:latin typeface="Tw Cen MT" panose="020B0602020104020603" pitchFamily="34" charset="0"/>
              </a:rPr>
              <a:t>Bachelor's Degree or Higher, 2015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'Educational Attainment'!$K$130</c:f>
              <c:strCache>
                <c:ptCount val="1"/>
                <c:pt idx="0">
                  <c:v>    Bachelor's degree or higher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cat>
            <c:strRef>
              <c:f>'Educational Attainment'!$L$129:$O$129</c:f>
              <c:strCache>
                <c:ptCount val="4"/>
                <c:pt idx="0">
                  <c:v>Asian</c:v>
                </c:pt>
                <c:pt idx="1">
                  <c:v>Black</c:v>
                </c:pt>
                <c:pt idx="2">
                  <c:v>Hispanic </c:v>
                </c:pt>
                <c:pt idx="3">
                  <c:v>White</c:v>
                </c:pt>
              </c:strCache>
            </c:strRef>
          </c:cat>
          <c:val>
            <c:numRef>
              <c:f>'Educational Attainment'!$L$130:$O$130</c:f>
              <c:numCache>
                <c:formatCode>0%</c:formatCode>
                <c:ptCount val="4"/>
                <c:pt idx="0">
                  <c:v>0.71587212994861338</c:v>
                </c:pt>
                <c:pt idx="1">
                  <c:v>0.26085283251231528</c:v>
                </c:pt>
                <c:pt idx="2">
                  <c:v>0.20026881128126034</c:v>
                </c:pt>
                <c:pt idx="3">
                  <c:v>0.61131529275109808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318078576"/>
        <c:axId val="318078968"/>
      </c:barChart>
      <c:catAx>
        <c:axId val="318078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318078968"/>
        <c:crosses val="autoZero"/>
        <c:auto val="1"/>
        <c:lblAlgn val="ctr"/>
        <c:lblOffset val="100"/>
        <c:noMultiLvlLbl val="0"/>
      </c:catAx>
      <c:valAx>
        <c:axId val="318078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318078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>
                <a:solidFill>
                  <a:sysClr val="windowText" lastClr="000000"/>
                </a:solidFill>
                <a:latin typeface="Tw Cen MT" panose="020B0602020104020603" pitchFamily="34" charset="0"/>
              </a:rPr>
              <a:t>    Adults with</a:t>
            </a:r>
            <a:r>
              <a:rPr lang="en-US" sz="1200" baseline="0">
                <a:solidFill>
                  <a:sysClr val="windowText" lastClr="000000"/>
                </a:solidFill>
                <a:latin typeface="Tw Cen MT" panose="020B0602020104020603" pitchFamily="34" charset="0"/>
              </a:rPr>
              <a:t> a </a:t>
            </a:r>
            <a:r>
              <a:rPr lang="en-US" sz="1200">
                <a:solidFill>
                  <a:sysClr val="windowText" lastClr="000000"/>
                </a:solidFill>
                <a:latin typeface="Tw Cen MT" panose="020B0602020104020603" pitchFamily="34" charset="0"/>
              </a:rPr>
              <a:t>Bachelor's Degree or Higher, Travis County, 2015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'Educational Attainment'!$K$130</c:f>
              <c:strCache>
                <c:ptCount val="1"/>
                <c:pt idx="0">
                  <c:v>    Bachelor's degree or higher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cat>
            <c:strRef>
              <c:f>'Educational Attainment'!$L$129:$O$129</c:f>
              <c:strCache>
                <c:ptCount val="4"/>
                <c:pt idx="0">
                  <c:v>Asian</c:v>
                </c:pt>
                <c:pt idx="1">
                  <c:v>Black</c:v>
                </c:pt>
                <c:pt idx="2">
                  <c:v>Hispanic </c:v>
                </c:pt>
                <c:pt idx="3">
                  <c:v>White</c:v>
                </c:pt>
              </c:strCache>
            </c:strRef>
          </c:cat>
          <c:val>
            <c:numRef>
              <c:f>'Educational Attainment'!$L$130:$O$130</c:f>
              <c:numCache>
                <c:formatCode>0%</c:formatCode>
                <c:ptCount val="4"/>
                <c:pt idx="0">
                  <c:v>0.71587212994861338</c:v>
                </c:pt>
                <c:pt idx="1">
                  <c:v>0.26085283251231528</c:v>
                </c:pt>
                <c:pt idx="2">
                  <c:v>0.20026881128126034</c:v>
                </c:pt>
                <c:pt idx="3">
                  <c:v>0.61131529275109808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316158032"/>
        <c:axId val="313390920"/>
      </c:barChart>
      <c:catAx>
        <c:axId val="316158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313390920"/>
        <c:crosses val="autoZero"/>
        <c:auto val="1"/>
        <c:lblAlgn val="ctr"/>
        <c:lblOffset val="100"/>
        <c:noMultiLvlLbl val="0"/>
      </c:catAx>
      <c:valAx>
        <c:axId val="313390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316158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>
                <a:solidFill>
                  <a:sysClr val="windowText" lastClr="000000"/>
                </a:solidFill>
                <a:latin typeface="Tw Cen MT" panose="020B0602020104020603" pitchFamily="34" charset="0"/>
              </a:rPr>
              <a:t>Adults with</a:t>
            </a:r>
            <a:r>
              <a:rPr lang="en-US" sz="1200" baseline="0">
                <a:solidFill>
                  <a:sysClr val="windowText" lastClr="000000"/>
                </a:solidFill>
                <a:latin typeface="Tw Cen MT" panose="020B0602020104020603" pitchFamily="34" charset="0"/>
              </a:rPr>
              <a:t> a </a:t>
            </a:r>
            <a:r>
              <a:rPr lang="en-US" sz="1200">
                <a:solidFill>
                  <a:sysClr val="windowText" lastClr="000000"/>
                </a:solidFill>
                <a:latin typeface="Tw Cen MT" panose="020B0602020104020603" pitchFamily="34" charset="0"/>
              </a:rPr>
              <a:t>Bachelor's Degree or Higher,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  <a:latin typeface="Tw Cen MT" panose="020B0602020104020603" pitchFamily="34" charset="0"/>
              </a:rPr>
              <a:t>Travis County,</a:t>
            </a:r>
            <a:r>
              <a:rPr lang="en-US" sz="1200" baseline="0">
                <a:solidFill>
                  <a:sysClr val="windowText" lastClr="000000"/>
                </a:solidFill>
                <a:latin typeface="Tw Cen MT" panose="020B0602020104020603" pitchFamily="34" charset="0"/>
              </a:rPr>
              <a:t> </a:t>
            </a:r>
            <a:r>
              <a:rPr lang="en-US" sz="1200">
                <a:solidFill>
                  <a:sysClr val="windowText" lastClr="000000"/>
                </a:solidFill>
                <a:latin typeface="Tw Cen MT" panose="020B0602020104020603" pitchFamily="34" charset="0"/>
              </a:rPr>
              <a:t>2016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276984570899612"/>
          <c:y val="0.20192048674991611"/>
          <c:w val="0.73195121415557696"/>
          <c:h val="0.635452242054977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'Educational Attainment'!$K$81</c:f>
              <c:strCache>
                <c:ptCount val="1"/>
                <c:pt idx="0">
                  <c:v>    Bachelor's degree or higher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cat>
            <c:strRef>
              <c:f>'Educational Attainment'!$L$80:$O$80</c:f>
              <c:strCache>
                <c:ptCount val="4"/>
                <c:pt idx="0">
                  <c:v>Asian</c:v>
                </c:pt>
                <c:pt idx="1">
                  <c:v>Black</c:v>
                </c:pt>
                <c:pt idx="2">
                  <c:v>Hispanic </c:v>
                </c:pt>
                <c:pt idx="3">
                  <c:v>White</c:v>
                </c:pt>
              </c:strCache>
            </c:strRef>
          </c:cat>
          <c:val>
            <c:numRef>
              <c:f>'Educational Attainment'!$L$81:$O$81</c:f>
              <c:numCache>
                <c:formatCode>0%</c:formatCode>
                <c:ptCount val="4"/>
                <c:pt idx="0">
                  <c:v>0.62413309655107951</c:v>
                </c:pt>
                <c:pt idx="1">
                  <c:v>0.25975343320848937</c:v>
                </c:pt>
                <c:pt idx="2">
                  <c:v>0.22837205919473597</c:v>
                </c:pt>
                <c:pt idx="3">
                  <c:v>0.6088491090658138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05690648"/>
        <c:axId val="305691040"/>
      </c:barChart>
      <c:catAx>
        <c:axId val="305690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305691040"/>
        <c:crosses val="autoZero"/>
        <c:auto val="1"/>
        <c:lblAlgn val="ctr"/>
        <c:lblOffset val="100"/>
        <c:noMultiLvlLbl val="0"/>
      </c:catAx>
      <c:valAx>
        <c:axId val="305691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305690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/>
              <a:t>Educational Attainment by Race and Ethnicity, Travis County 2016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'Educational Attainment'!$K$74</c:f>
              <c:strCache>
                <c:ptCount val="1"/>
                <c:pt idx="0">
                  <c:v>    Less than high school diploma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'Educational Attainment'!$L$73:$O$73</c:f>
              <c:strCache>
                <c:ptCount val="4"/>
                <c:pt idx="0">
                  <c:v>Black </c:v>
                </c:pt>
                <c:pt idx="1">
                  <c:v>Asian</c:v>
                </c:pt>
                <c:pt idx="2">
                  <c:v>White</c:v>
                </c:pt>
                <c:pt idx="3">
                  <c:v>Hispanic</c:v>
                </c:pt>
              </c:strCache>
            </c:strRef>
          </c:cat>
          <c:val>
            <c:numRef>
              <c:f>'Educational Attainment'!$L$74:$O$74</c:f>
              <c:numCache>
                <c:formatCode>0%</c:formatCode>
                <c:ptCount val="4"/>
                <c:pt idx="0">
                  <c:v>0.10034332084893882</c:v>
                </c:pt>
                <c:pt idx="1">
                  <c:v>7.6698756893167588E-2</c:v>
                </c:pt>
                <c:pt idx="2">
                  <c:v>2.7922679759335527E-2</c:v>
                </c:pt>
                <c:pt idx="3">
                  <c:v>0.29168681038945482</c:v>
                </c:pt>
              </c:numCache>
            </c:numRef>
          </c:val>
        </c:ser>
        <c:ser>
          <c:idx val="1"/>
          <c:order val="1"/>
          <c:tx>
            <c:strRef>
              <c:f>'Educational Attainment'!$K$75</c:f>
              <c:strCache>
                <c:ptCount val="1"/>
                <c:pt idx="0">
                  <c:v>    High school graduate (includes equivalency)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'Educational Attainment'!$L$73:$O$73</c:f>
              <c:strCache>
                <c:ptCount val="4"/>
                <c:pt idx="0">
                  <c:v>Black </c:v>
                </c:pt>
                <c:pt idx="1">
                  <c:v>Asian</c:v>
                </c:pt>
                <c:pt idx="2">
                  <c:v>White</c:v>
                </c:pt>
                <c:pt idx="3">
                  <c:v>Hispanic</c:v>
                </c:pt>
              </c:strCache>
            </c:strRef>
          </c:cat>
          <c:val>
            <c:numRef>
              <c:f>'Educational Attainment'!$L$75:$O$75</c:f>
              <c:numCache>
                <c:formatCode>0%</c:formatCode>
                <c:ptCount val="4"/>
                <c:pt idx="0">
                  <c:v>0.300561797752809</c:v>
                </c:pt>
                <c:pt idx="1">
                  <c:v>0.12733900364520048</c:v>
                </c:pt>
                <c:pt idx="2">
                  <c:v>0.10581857703908019</c:v>
                </c:pt>
                <c:pt idx="3">
                  <c:v>0.2588593162400476</c:v>
                </c:pt>
              </c:numCache>
            </c:numRef>
          </c:val>
        </c:ser>
        <c:ser>
          <c:idx val="2"/>
          <c:order val="2"/>
          <c:tx>
            <c:strRef>
              <c:f>'Educational Attainment'!$K$76</c:f>
              <c:strCache>
                <c:ptCount val="1"/>
                <c:pt idx="0">
                  <c:v>    Some college or associate's degree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'Educational Attainment'!$L$73:$O$73</c:f>
              <c:strCache>
                <c:ptCount val="4"/>
                <c:pt idx="0">
                  <c:v>Black </c:v>
                </c:pt>
                <c:pt idx="1">
                  <c:v>Asian</c:v>
                </c:pt>
                <c:pt idx="2">
                  <c:v>White</c:v>
                </c:pt>
                <c:pt idx="3">
                  <c:v>Hispanic</c:v>
                </c:pt>
              </c:strCache>
            </c:strRef>
          </c:cat>
          <c:val>
            <c:numRef>
              <c:f>'Educational Attainment'!$L$76:$O$76</c:f>
              <c:numCache>
                <c:formatCode>0%</c:formatCode>
                <c:ptCount val="4"/>
                <c:pt idx="0">
                  <c:v>0.33934144818976281</c:v>
                </c:pt>
                <c:pt idx="1">
                  <c:v>0.1718291429105524</c:v>
                </c:pt>
                <c:pt idx="2">
                  <c:v>0.2574096341357705</c:v>
                </c:pt>
                <c:pt idx="3">
                  <c:v>0.22108181417576164</c:v>
                </c:pt>
              </c:numCache>
            </c:numRef>
          </c:val>
        </c:ser>
        <c:ser>
          <c:idx val="3"/>
          <c:order val="3"/>
          <c:tx>
            <c:strRef>
              <c:f>'Educational Attainment'!$K$77</c:f>
              <c:strCache>
                <c:ptCount val="1"/>
                <c:pt idx="0">
                  <c:v>    Bachelor's degree or higher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'Educational Attainment'!$L$73:$O$73</c:f>
              <c:strCache>
                <c:ptCount val="4"/>
                <c:pt idx="0">
                  <c:v>Black </c:v>
                </c:pt>
                <c:pt idx="1">
                  <c:v>Asian</c:v>
                </c:pt>
                <c:pt idx="2">
                  <c:v>White</c:v>
                </c:pt>
                <c:pt idx="3">
                  <c:v>Hispanic</c:v>
                </c:pt>
              </c:strCache>
            </c:strRef>
          </c:cat>
          <c:val>
            <c:numRef>
              <c:f>'Educational Attainment'!$L$77:$O$77</c:f>
              <c:numCache>
                <c:formatCode>0%</c:formatCode>
                <c:ptCount val="4"/>
                <c:pt idx="0">
                  <c:v>0.25975343320848937</c:v>
                </c:pt>
                <c:pt idx="1">
                  <c:v>0.62413309655107951</c:v>
                </c:pt>
                <c:pt idx="2">
                  <c:v>0.6088491090658138</c:v>
                </c:pt>
                <c:pt idx="3">
                  <c:v>0.22837205919473597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319415648"/>
        <c:axId val="312953680"/>
      </c:barChart>
      <c:catAx>
        <c:axId val="319415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312953680"/>
        <c:crosses val="autoZero"/>
        <c:auto val="1"/>
        <c:lblAlgn val="ctr"/>
        <c:lblOffset val="100"/>
        <c:noMultiLvlLbl val="0"/>
      </c:catAx>
      <c:valAx>
        <c:axId val="312953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319415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3.xm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.xml"/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Relationship Id="rId9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276225</xdr:colOff>
      <xdr:row>3</xdr:row>
      <xdr:rowOff>123825</xdr:rowOff>
    </xdr:from>
    <xdr:to>
      <xdr:col>28</xdr:col>
      <xdr:colOff>295275</xdr:colOff>
      <xdr:row>21</xdr:row>
      <xdr:rowOff>95250</xdr:rowOff>
    </xdr:to>
    <xdr:graphicFrame macro="">
      <xdr:nvGraphicFramePr>
        <xdr:cNvPr id="16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672383</xdr:colOff>
      <xdr:row>45</xdr:row>
      <xdr:rowOff>28091</xdr:rowOff>
    </xdr:from>
    <xdr:to>
      <xdr:col>19</xdr:col>
      <xdr:colOff>606918</xdr:colOff>
      <xdr:row>60</xdr:row>
      <xdr:rowOff>31114</xdr:rowOff>
    </xdr:to>
    <xdr:graphicFrame macro="">
      <xdr:nvGraphicFramePr>
        <xdr:cNvPr id="16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16</xdr:col>
      <xdr:colOff>30034</xdr:colOff>
      <xdr:row>61</xdr:row>
      <xdr:rowOff>64793</xdr:rowOff>
    </xdr:from>
    <xdr:to>
      <xdr:col>20</xdr:col>
      <xdr:colOff>160475</xdr:colOff>
      <xdr:row>76</xdr:row>
      <xdr:rowOff>2343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657492" y="11933912"/>
          <a:ext cx="2726407" cy="2649754"/>
        </a:xfrm>
        <a:prstGeom prst="rect">
          <a:avLst/>
        </a:prstGeom>
      </xdr:spPr>
    </xdr:pic>
    <xdr:clientData/>
  </xdr:twoCellAnchor>
  <xdr:twoCellAnchor>
    <xdr:from>
      <xdr:col>21</xdr:col>
      <xdr:colOff>40892</xdr:colOff>
      <xdr:row>61</xdr:row>
      <xdr:rowOff>25837</xdr:rowOff>
    </xdr:from>
    <xdr:to>
      <xdr:col>25</xdr:col>
      <xdr:colOff>222748</xdr:colOff>
      <xdr:row>76</xdr:row>
      <xdr:rowOff>57177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2" r="1122"/>
        <a:stretch>
          <a:fillRect/>
        </a:stretch>
      </xdr:blipFill>
      <xdr:spPr bwMode="auto">
        <a:xfrm>
          <a:off x="18871333" y="11894956"/>
          <a:ext cx="2609923" cy="274354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8A81E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</a:extLst>
      </xdr:spPr>
    </xdr:pic>
    <xdr:clientData/>
  </xdr:twoCellAnchor>
  <xdr:twoCellAnchor>
    <xdr:from>
      <xdr:col>22</xdr:col>
      <xdr:colOff>43934</xdr:colOff>
      <xdr:row>45</xdr:row>
      <xdr:rowOff>11664</xdr:rowOff>
    </xdr:from>
    <xdr:to>
      <xdr:col>25</xdr:col>
      <xdr:colOff>305771</xdr:colOff>
      <xdr:row>60</xdr:row>
      <xdr:rowOff>11146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238125</xdr:colOff>
      <xdr:row>114</xdr:row>
      <xdr:rowOff>190500</xdr:rowOff>
    </xdr:from>
    <xdr:to>
      <xdr:col>22</xdr:col>
      <xdr:colOff>542925</xdr:colOff>
      <xdr:row>127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521798</xdr:colOff>
      <xdr:row>114</xdr:row>
      <xdr:rowOff>161404</xdr:rowOff>
    </xdr:from>
    <xdr:to>
      <xdr:col>31</xdr:col>
      <xdr:colOff>43814</xdr:colOff>
      <xdr:row>129</xdr:row>
      <xdr:rowOff>129540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175260</xdr:colOff>
      <xdr:row>114</xdr:row>
      <xdr:rowOff>142875</xdr:rowOff>
    </xdr:from>
    <xdr:to>
      <xdr:col>27</xdr:col>
      <xdr:colOff>373380</xdr:colOff>
      <xdr:row>129</xdr:row>
      <xdr:rowOff>13335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72413</xdr:colOff>
      <xdr:row>64</xdr:row>
      <xdr:rowOff>180943</xdr:rowOff>
    </xdr:from>
    <xdr:to>
      <xdr:col>24</xdr:col>
      <xdr:colOff>200123</xdr:colOff>
      <xdr:row>79</xdr:row>
      <xdr:rowOff>139309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312031</xdr:colOff>
      <xdr:row>64</xdr:row>
      <xdr:rowOff>133106</xdr:rowOff>
    </xdr:from>
    <xdr:to>
      <xdr:col>19</xdr:col>
      <xdr:colOff>9769</xdr:colOff>
      <xdr:row>79</xdr:row>
      <xdr:rowOff>87924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302847</xdr:colOff>
      <xdr:row>82</xdr:row>
      <xdr:rowOff>69359</xdr:rowOff>
    </xdr:from>
    <xdr:to>
      <xdr:col>14</xdr:col>
      <xdr:colOff>283309</xdr:colOff>
      <xdr:row>95</xdr:row>
      <xdr:rowOff>106482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72413</xdr:colOff>
      <xdr:row>0</xdr:row>
      <xdr:rowOff>180943</xdr:rowOff>
    </xdr:from>
    <xdr:to>
      <xdr:col>24</xdr:col>
      <xdr:colOff>200123</xdr:colOff>
      <xdr:row>15</xdr:row>
      <xdr:rowOff>139309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312030</xdr:colOff>
      <xdr:row>1</xdr:row>
      <xdr:rowOff>312615</xdr:rowOff>
    </xdr:from>
    <xdr:to>
      <xdr:col>19</xdr:col>
      <xdr:colOff>224692</xdr:colOff>
      <xdr:row>15</xdr:row>
      <xdr:rowOff>87924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302847</xdr:colOff>
      <xdr:row>18</xdr:row>
      <xdr:rowOff>69359</xdr:rowOff>
    </xdr:from>
    <xdr:to>
      <xdr:col>14</xdr:col>
      <xdr:colOff>283309</xdr:colOff>
      <xdr:row>31</xdr:row>
      <xdr:rowOff>106482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AN 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B9B60"/>
      </a:accent3>
      <a:accent4>
        <a:srgbClr val="886DA7"/>
      </a:accent4>
      <a:accent5>
        <a:srgbClr val="4BACC6"/>
      </a:accent5>
      <a:accent6>
        <a:srgbClr val="F8A81E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ls.gov/regions/midwest/data/consumerpriceindexhistorical_us_table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77"/>
  <sheetViews>
    <sheetView tabSelected="1" topLeftCell="F31" zoomScale="59" zoomScaleNormal="59" workbookViewId="0">
      <selection activeCell="U39" sqref="U39"/>
    </sheetView>
  </sheetViews>
  <sheetFormatPr defaultRowHeight="14.4" x14ac:dyDescent="0.3"/>
  <cols>
    <col min="1" max="1" width="22.44140625" customWidth="1"/>
    <col min="2" max="2" width="16" customWidth="1"/>
    <col min="3" max="3" width="15.6640625" customWidth="1"/>
    <col min="4" max="4" width="14.109375" customWidth="1"/>
    <col min="5" max="5" width="15" customWidth="1"/>
    <col min="6" max="6" width="11.88671875" customWidth="1"/>
    <col min="7" max="7" width="14.33203125" customWidth="1"/>
    <col min="8" max="8" width="13.109375" customWidth="1"/>
    <col min="9" max="9" width="13.5546875" customWidth="1"/>
    <col min="10" max="10" width="13.88671875" bestFit="1" customWidth="1"/>
    <col min="11" max="11" width="13.109375" customWidth="1"/>
    <col min="12" max="12" width="13.33203125" customWidth="1"/>
    <col min="13" max="13" width="12.6640625" customWidth="1"/>
    <col min="14" max="14" width="13.109375" customWidth="1"/>
    <col min="15" max="15" width="14" customWidth="1"/>
    <col min="16" max="16" width="11.44140625" customWidth="1"/>
    <col min="17" max="17" width="11.33203125" customWidth="1"/>
  </cols>
  <sheetData>
    <row r="3" spans="1:20" ht="18" x14ac:dyDescent="0.35">
      <c r="A3" s="5" t="s">
        <v>15</v>
      </c>
    </row>
    <row r="5" spans="1:20" x14ac:dyDescent="0.3">
      <c r="B5" s="9">
        <v>2005</v>
      </c>
      <c r="C5" s="9">
        <v>2006</v>
      </c>
      <c r="D5" s="9">
        <v>2007</v>
      </c>
      <c r="E5" s="9">
        <v>2008</v>
      </c>
      <c r="F5" s="9">
        <v>2009</v>
      </c>
      <c r="G5" s="9">
        <v>2010</v>
      </c>
      <c r="H5" s="9">
        <v>2011</v>
      </c>
      <c r="I5" s="9">
        <v>2012</v>
      </c>
      <c r="J5" s="9">
        <v>2013</v>
      </c>
      <c r="K5" s="9">
        <v>2014</v>
      </c>
      <c r="L5" s="9">
        <v>2015</v>
      </c>
      <c r="M5" s="9">
        <v>2016</v>
      </c>
      <c r="N5" s="9">
        <v>2017</v>
      </c>
      <c r="O5" s="9"/>
      <c r="P5" s="9"/>
    </row>
    <row r="6" spans="1:20" x14ac:dyDescent="0.3">
      <c r="A6" s="9" t="s">
        <v>0</v>
      </c>
      <c r="B6" s="3">
        <v>72435</v>
      </c>
      <c r="C6" s="3">
        <v>75000</v>
      </c>
      <c r="D6" s="3">
        <v>86268</v>
      </c>
      <c r="E6" s="3">
        <v>82548</v>
      </c>
      <c r="F6" s="3">
        <v>80065</v>
      </c>
      <c r="G6" s="3">
        <v>81800</v>
      </c>
      <c r="H6" s="3">
        <v>76471</v>
      </c>
      <c r="I6" s="1">
        <v>97824</v>
      </c>
      <c r="J6" s="3">
        <v>96217</v>
      </c>
      <c r="K6" s="3">
        <v>98781</v>
      </c>
      <c r="L6" s="3">
        <v>105795</v>
      </c>
      <c r="M6" s="3">
        <v>96925</v>
      </c>
      <c r="N6" s="3">
        <v>107370</v>
      </c>
      <c r="O6" s="3"/>
    </row>
    <row r="7" spans="1:20" x14ac:dyDescent="0.3">
      <c r="A7" s="9" t="s">
        <v>1</v>
      </c>
      <c r="B7" s="3">
        <v>39780</v>
      </c>
      <c r="C7" s="3">
        <v>35880</v>
      </c>
      <c r="D7" s="3">
        <v>41675</v>
      </c>
      <c r="E7" s="3">
        <v>43981</v>
      </c>
      <c r="F7" s="3">
        <v>41449</v>
      </c>
      <c r="G7" s="3">
        <v>44521</v>
      </c>
      <c r="H7" s="3">
        <v>42828</v>
      </c>
      <c r="I7" s="1">
        <v>41943</v>
      </c>
      <c r="J7" s="3">
        <v>50325</v>
      </c>
      <c r="K7" s="3">
        <v>56973</v>
      </c>
      <c r="L7" s="3">
        <v>48699</v>
      </c>
      <c r="M7" s="3">
        <v>52406</v>
      </c>
      <c r="N7" s="3">
        <v>56040</v>
      </c>
      <c r="O7" s="3"/>
      <c r="T7" s="9"/>
    </row>
    <row r="8" spans="1:20" x14ac:dyDescent="0.3">
      <c r="A8" s="9" t="s">
        <v>2</v>
      </c>
      <c r="B8" s="3">
        <v>37687</v>
      </c>
      <c r="C8" s="3">
        <v>41610</v>
      </c>
      <c r="D8" s="3">
        <v>42937</v>
      </c>
      <c r="E8" s="3">
        <v>45470</v>
      </c>
      <c r="F8" s="3">
        <v>37256</v>
      </c>
      <c r="G8" s="3">
        <v>36368</v>
      </c>
      <c r="H8" s="3">
        <v>37387</v>
      </c>
      <c r="I8" s="1">
        <v>37745</v>
      </c>
      <c r="J8" s="3">
        <v>43738</v>
      </c>
      <c r="K8" s="3">
        <v>44444</v>
      </c>
      <c r="L8" s="3">
        <v>46787</v>
      </c>
      <c r="M8" s="3">
        <v>59341</v>
      </c>
      <c r="N8" s="3">
        <v>57823</v>
      </c>
      <c r="O8" s="3"/>
      <c r="P8" t="s">
        <v>61</v>
      </c>
      <c r="Q8" t="s">
        <v>62</v>
      </c>
    </row>
    <row r="9" spans="1:20" x14ac:dyDescent="0.3">
      <c r="A9" s="9" t="s">
        <v>3</v>
      </c>
      <c r="B9" s="3">
        <v>83652</v>
      </c>
      <c r="C9" s="3">
        <v>85857</v>
      </c>
      <c r="D9" s="3">
        <v>96185</v>
      </c>
      <c r="E9" s="3">
        <v>97614</v>
      </c>
      <c r="F9" s="3">
        <v>92825</v>
      </c>
      <c r="G9" s="3">
        <v>89793</v>
      </c>
      <c r="H9" s="3">
        <v>95834</v>
      </c>
      <c r="I9" s="1">
        <v>98854</v>
      </c>
      <c r="J9" s="3">
        <v>100784</v>
      </c>
      <c r="K9" s="3">
        <v>103084</v>
      </c>
      <c r="L9" s="3">
        <v>111998</v>
      </c>
      <c r="M9" s="3">
        <v>115769</v>
      </c>
      <c r="N9" s="3">
        <v>121606</v>
      </c>
      <c r="O9" s="3"/>
      <c r="P9" s="29">
        <f>((N9-N7)/N9)</f>
        <v>0.53916747528904829</v>
      </c>
      <c r="Q9" s="29">
        <f>((N9-N8)/N9)</f>
        <v>0.52450536980083218</v>
      </c>
    </row>
    <row r="10" spans="1:20" x14ac:dyDescent="0.3">
      <c r="A10" s="9"/>
      <c r="B10" s="3"/>
      <c r="C10" s="3"/>
      <c r="D10" s="3"/>
      <c r="E10" s="3"/>
      <c r="F10" s="3"/>
      <c r="G10" s="3"/>
      <c r="H10" s="3"/>
      <c r="I10" s="1"/>
      <c r="K10" s="3"/>
      <c r="L10" s="3"/>
      <c r="M10" s="3"/>
      <c r="N10" s="3"/>
      <c r="O10" s="3"/>
    </row>
    <row r="11" spans="1:20" x14ac:dyDescent="0.3">
      <c r="A11" s="9" t="s">
        <v>4</v>
      </c>
      <c r="B11" s="3">
        <v>65318</v>
      </c>
      <c r="C11" s="3">
        <v>62892</v>
      </c>
      <c r="D11" s="3">
        <v>69334</v>
      </c>
      <c r="E11" s="3">
        <v>71506</v>
      </c>
      <c r="F11" s="3">
        <v>67030</v>
      </c>
      <c r="G11" s="3">
        <v>66406</v>
      </c>
      <c r="H11" s="3">
        <v>69944</v>
      </c>
      <c r="I11" s="1">
        <v>72236</v>
      </c>
      <c r="J11" s="3">
        <v>75071</v>
      </c>
      <c r="K11" s="3">
        <v>78221</v>
      </c>
      <c r="L11" s="3">
        <v>80519</v>
      </c>
      <c r="M11" s="3">
        <v>91582</v>
      </c>
      <c r="N11" s="3">
        <v>94284</v>
      </c>
      <c r="O11" s="3"/>
    </row>
    <row r="12" spans="1:20" x14ac:dyDescent="0.3">
      <c r="A12" s="9"/>
    </row>
    <row r="13" spans="1:20" x14ac:dyDescent="0.3">
      <c r="A13" s="9" t="s">
        <v>16</v>
      </c>
      <c r="B13">
        <v>195.3</v>
      </c>
      <c r="C13">
        <v>201.6</v>
      </c>
      <c r="D13">
        <v>207.34200000000001</v>
      </c>
      <c r="E13">
        <v>215.303</v>
      </c>
      <c r="F13">
        <v>214.53700000000001</v>
      </c>
      <c r="G13">
        <v>218.05600000000001</v>
      </c>
      <c r="H13">
        <v>224.93899999999999</v>
      </c>
      <c r="I13">
        <v>229.59399999999999</v>
      </c>
      <c r="J13">
        <v>232.95699999999999</v>
      </c>
      <c r="K13" s="15">
        <v>236.73599999999999</v>
      </c>
      <c r="L13" s="15">
        <v>237.017</v>
      </c>
      <c r="M13" s="15">
        <v>240.00700000000001</v>
      </c>
      <c r="N13" s="13">
        <v>245.12</v>
      </c>
      <c r="O13" s="13"/>
    </row>
    <row r="14" spans="1:20" x14ac:dyDescent="0.3">
      <c r="A14" s="9" t="s">
        <v>60</v>
      </c>
      <c r="B14">
        <f>$J$13/B13</f>
        <v>1.192816180235535</v>
      </c>
      <c r="C14">
        <f t="shared" ref="C14:I14" si="0">$J$13/C13</f>
        <v>1.1555406746031747</v>
      </c>
      <c r="D14">
        <f t="shared" si="0"/>
        <v>1.1235398520319084</v>
      </c>
      <c r="E14">
        <f t="shared" si="0"/>
        <v>1.0819960706539156</v>
      </c>
      <c r="F14">
        <f t="shared" si="0"/>
        <v>1.0858593156425231</v>
      </c>
      <c r="G14">
        <f t="shared" si="0"/>
        <v>1.0683356568954763</v>
      </c>
      <c r="H14">
        <f t="shared" si="0"/>
        <v>1.035645219370585</v>
      </c>
      <c r="I14">
        <f t="shared" si="0"/>
        <v>1.0146475953204352</v>
      </c>
      <c r="J14" s="14">
        <f>$K$13/J13</f>
        <v>1.0162218778572869</v>
      </c>
      <c r="K14" s="14">
        <f>$L$13/K13</f>
        <v>1.0011869762097865</v>
      </c>
      <c r="L14" s="14">
        <f>$M$13/L13</f>
        <v>1.0126151288726126</v>
      </c>
      <c r="M14" s="14">
        <f>$N$13/M13</f>
        <v>1.0213035453132617</v>
      </c>
      <c r="N14" s="14"/>
      <c r="O14" s="14"/>
    </row>
    <row r="16" spans="1:20" ht="18" x14ac:dyDescent="0.35">
      <c r="A16" s="5" t="s">
        <v>17</v>
      </c>
    </row>
    <row r="17" spans="1:17" x14ac:dyDescent="0.3">
      <c r="B17" s="9">
        <v>2005</v>
      </c>
      <c r="C17" s="9">
        <v>2006</v>
      </c>
      <c r="D17" s="9">
        <v>2007</v>
      </c>
      <c r="E17" s="9">
        <v>2008</v>
      </c>
      <c r="F17" s="9">
        <v>2009</v>
      </c>
      <c r="G17" s="9">
        <v>2010</v>
      </c>
      <c r="H17" s="9">
        <v>2011</v>
      </c>
      <c r="I17" s="9">
        <v>2012</v>
      </c>
      <c r="J17" s="9">
        <v>2013</v>
      </c>
      <c r="K17" s="9">
        <v>2014</v>
      </c>
      <c r="L17" s="9">
        <v>2015</v>
      </c>
      <c r="M17" s="9">
        <v>2016</v>
      </c>
      <c r="N17" s="9"/>
      <c r="O17" s="9"/>
      <c r="P17" s="9"/>
      <c r="Q17" s="9" t="s">
        <v>63</v>
      </c>
    </row>
    <row r="18" spans="1:17" x14ac:dyDescent="0.3">
      <c r="A18" s="9" t="s">
        <v>0</v>
      </c>
      <c r="B18" s="3">
        <f>B6*B14</f>
        <v>86401.640015360987</v>
      </c>
      <c r="C18" s="3">
        <f t="shared" ref="C18:I18" si="1">C6*C14</f>
        <v>86665.550595238106</v>
      </c>
      <c r="D18" s="3">
        <f t="shared" si="1"/>
        <v>96925.535955088679</v>
      </c>
      <c r="E18" s="3">
        <f t="shared" si="1"/>
        <v>89316.611640339426</v>
      </c>
      <c r="F18" s="3">
        <f t="shared" si="1"/>
        <v>86939.326106918612</v>
      </c>
      <c r="G18" s="3">
        <f t="shared" si="1"/>
        <v>87389.856734049958</v>
      </c>
      <c r="H18" s="3">
        <f t="shared" si="1"/>
        <v>79196.825570487999</v>
      </c>
      <c r="I18" s="3">
        <f t="shared" si="1"/>
        <v>99256.886364626262</v>
      </c>
      <c r="J18" s="3">
        <f>J6*J14</f>
        <v>97777.820421794575</v>
      </c>
      <c r="K18" s="3">
        <f>K6*K14</f>
        <v>98898.250696978925</v>
      </c>
      <c r="L18" s="3">
        <f>L6*L14</f>
        <v>107129.61755907805</v>
      </c>
      <c r="M18" s="3">
        <f>M6*M14</f>
        <v>98989.846129487894</v>
      </c>
      <c r="N18" s="3"/>
      <c r="O18" s="3"/>
      <c r="P18" s="3">
        <f>M18-E18</f>
        <v>9673.2344891484681</v>
      </c>
      <c r="Q18" s="4">
        <f>P18/D18</f>
        <v>9.9800680943674627E-2</v>
      </c>
    </row>
    <row r="19" spans="1:17" x14ac:dyDescent="0.3">
      <c r="A19" s="9" t="s">
        <v>1</v>
      </c>
      <c r="B19" s="3">
        <f>B7*B14</f>
        <v>47450.227649769586</v>
      </c>
      <c r="C19" s="3">
        <f t="shared" ref="C19:I19" si="2">C7*C14</f>
        <v>41460.799404761907</v>
      </c>
      <c r="D19" s="3">
        <f t="shared" si="2"/>
        <v>46823.523333429781</v>
      </c>
      <c r="E19" s="3">
        <f t="shared" si="2"/>
        <v>47587.26918342986</v>
      </c>
      <c r="F19" s="3">
        <f t="shared" si="2"/>
        <v>45007.782774066938</v>
      </c>
      <c r="G19" s="3">
        <f t="shared" si="2"/>
        <v>47563.371780643502</v>
      </c>
      <c r="H19" s="3">
        <f t="shared" si="2"/>
        <v>44354.613455203413</v>
      </c>
      <c r="I19" s="3">
        <f t="shared" si="2"/>
        <v>42557.364090525014</v>
      </c>
      <c r="J19" s="3">
        <f>J7*J14</f>
        <v>51141.366003167961</v>
      </c>
      <c r="K19" s="3">
        <f>K7*K14</f>
        <v>57040.625595600162</v>
      </c>
      <c r="L19" s="3">
        <f>L7*L14</f>
        <v>49313.344160967361</v>
      </c>
      <c r="M19" s="3">
        <f>M7*M14</f>
        <v>53522.433595686794</v>
      </c>
      <c r="N19" s="3"/>
      <c r="O19" s="3"/>
      <c r="P19" s="3">
        <f t="shared" ref="P19:P21" si="3">M19-E19</f>
        <v>5935.1644122569342</v>
      </c>
      <c r="Q19" s="4">
        <f>P19/D19</f>
        <v>0.12675604033452792</v>
      </c>
    </row>
    <row r="20" spans="1:17" x14ac:dyDescent="0.3">
      <c r="A20" s="9" t="s">
        <v>2</v>
      </c>
      <c r="B20" s="3">
        <f>B8*B14</f>
        <v>44953.663384536609</v>
      </c>
      <c r="C20" s="3">
        <f t="shared" ref="C20:I20" si="4">C8*C14</f>
        <v>48082.047470238096</v>
      </c>
      <c r="D20" s="3">
        <f t="shared" si="4"/>
        <v>48241.430626694055</v>
      </c>
      <c r="E20" s="3">
        <f t="shared" si="4"/>
        <v>49198.36133263354</v>
      </c>
      <c r="F20" s="3">
        <f t="shared" si="4"/>
        <v>40454.774663577839</v>
      </c>
      <c r="G20" s="3">
        <f t="shared" si="4"/>
        <v>38853.231169974679</v>
      </c>
      <c r="H20" s="3">
        <f t="shared" si="4"/>
        <v>38719.66781660806</v>
      </c>
      <c r="I20" s="3">
        <f t="shared" si="4"/>
        <v>38297.873485369826</v>
      </c>
      <c r="J20" s="3">
        <f>J8*J14</f>
        <v>44447.512493722017</v>
      </c>
      <c r="K20" s="3">
        <f>K8*K14</f>
        <v>44496.753970667749</v>
      </c>
      <c r="L20" s="3">
        <f>L8*L14</f>
        <v>47377.224034562925</v>
      </c>
      <c r="M20" s="3">
        <f>M8*M14</f>
        <v>60605.173682434266</v>
      </c>
      <c r="N20" s="3"/>
      <c r="O20" s="3"/>
      <c r="P20" s="3">
        <f t="shared" si="3"/>
        <v>11406.812349800726</v>
      </c>
      <c r="Q20" s="4">
        <f>P20/D20</f>
        <v>0.23645261348217247</v>
      </c>
    </row>
    <row r="21" spans="1:17" x14ac:dyDescent="0.3">
      <c r="A21" s="9" t="s">
        <v>3</v>
      </c>
      <c r="B21" s="3">
        <f>B9*B14</f>
        <v>99781.459109062984</v>
      </c>
      <c r="C21" s="3">
        <f t="shared" ref="C21:I21" si="5">C9*C14</f>
        <v>99211.255699404763</v>
      </c>
      <c r="D21" s="3">
        <f t="shared" si="5"/>
        <v>108067.68066768911</v>
      </c>
      <c r="E21" s="3">
        <f t="shared" si="5"/>
        <v>105617.96444081131</v>
      </c>
      <c r="F21" s="3">
        <f t="shared" si="5"/>
        <v>100794.89097451721</v>
      </c>
      <c r="G21" s="3">
        <f t="shared" si="5"/>
        <v>95929.063639615502</v>
      </c>
      <c r="H21" s="3">
        <f t="shared" si="5"/>
        <v>99250.023953160635</v>
      </c>
      <c r="I21" s="3">
        <f t="shared" si="5"/>
        <v>100301.97338780631</v>
      </c>
      <c r="J21" s="3">
        <f>J9*J14</f>
        <v>102418.9057379688</v>
      </c>
      <c r="K21" s="3">
        <f>K9*K14</f>
        <v>103206.35825560962</v>
      </c>
      <c r="L21" s="3">
        <f>L9*L14</f>
        <v>113410.86920347487</v>
      </c>
      <c r="M21" s="3">
        <f>M9*M14</f>
        <v>118235.29013737099</v>
      </c>
      <c r="N21" s="3"/>
      <c r="O21" s="3"/>
      <c r="P21" s="3">
        <f t="shared" si="3"/>
        <v>12617.325696559681</v>
      </c>
      <c r="Q21" s="4">
        <f>P21/D21</f>
        <v>0.11675392326923607</v>
      </c>
    </row>
    <row r="22" spans="1:17" x14ac:dyDescent="0.3">
      <c r="A22" s="9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7" x14ac:dyDescent="0.3">
      <c r="A23" s="9" t="s">
        <v>4</v>
      </c>
      <c r="B23" s="3">
        <f>B11*B14</f>
        <v>77912.367260624684</v>
      </c>
      <c r="C23" s="3">
        <f t="shared" ref="C23:H23" si="6">C11*C14</f>
        <v>72674.264107142866</v>
      </c>
      <c r="D23" s="3">
        <f t="shared" si="6"/>
        <v>77899.512100780339</v>
      </c>
      <c r="E23" s="3">
        <f t="shared" si="6"/>
        <v>77369.211028178892</v>
      </c>
      <c r="F23" s="3">
        <f t="shared" si="6"/>
        <v>72785.149927518331</v>
      </c>
      <c r="G23" s="3">
        <f t="shared" si="6"/>
        <v>70943.897631800995</v>
      </c>
      <c r="H23" s="3">
        <f t="shared" si="6"/>
        <v>72437.169223656194</v>
      </c>
      <c r="I23" s="3">
        <f>I11*I14</f>
        <v>73294.083695566966</v>
      </c>
      <c r="J23" s="3">
        <f>J11*J14</f>
        <v>76288.792592624392</v>
      </c>
      <c r="K23" s="3">
        <f>K11*K14</f>
        <v>78313.846466105708</v>
      </c>
      <c r="L23" s="3">
        <f>L11</f>
        <v>80519</v>
      </c>
      <c r="M23" s="3">
        <f>M11</f>
        <v>91582</v>
      </c>
      <c r="N23" s="3"/>
      <c r="O23" s="3"/>
      <c r="P23" s="3">
        <f>M23-E23</f>
        <v>14212.788971821108</v>
      </c>
      <c r="Q23" s="6">
        <f>P23/D23</f>
        <v>0.18245029511139563</v>
      </c>
    </row>
    <row r="25" spans="1:17" x14ac:dyDescent="0.3">
      <c r="P25" t="s">
        <v>27</v>
      </c>
    </row>
    <row r="27" spans="1:17" x14ac:dyDescent="0.3">
      <c r="A27" s="2" t="s">
        <v>5</v>
      </c>
    </row>
    <row r="28" spans="1:17" x14ac:dyDescent="0.3">
      <c r="B28" t="s">
        <v>6</v>
      </c>
    </row>
    <row r="29" spans="1:17" x14ac:dyDescent="0.3">
      <c r="B29" t="s">
        <v>7</v>
      </c>
      <c r="C29" t="s">
        <v>8</v>
      </c>
    </row>
    <row r="30" spans="1:17" x14ac:dyDescent="0.3">
      <c r="B30" t="s">
        <v>9</v>
      </c>
      <c r="C30" t="s">
        <v>10</v>
      </c>
    </row>
    <row r="31" spans="1:17" x14ac:dyDescent="0.3">
      <c r="B31" t="s">
        <v>11</v>
      </c>
      <c r="C31" t="s">
        <v>12</v>
      </c>
    </row>
    <row r="32" spans="1:17" x14ac:dyDescent="0.3">
      <c r="B32" t="s">
        <v>13</v>
      </c>
      <c r="C32" t="s">
        <v>14</v>
      </c>
    </row>
    <row r="33" spans="1:19" x14ac:dyDescent="0.3">
      <c r="B33" t="s">
        <v>18</v>
      </c>
      <c r="H33" s="43" t="s">
        <v>59</v>
      </c>
    </row>
    <row r="35" spans="1:19" x14ac:dyDescent="0.3">
      <c r="A35" s="48" t="s">
        <v>19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</row>
    <row r="36" spans="1:19" x14ac:dyDescent="0.3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</row>
    <row r="37" spans="1:19" x14ac:dyDescent="0.3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</row>
    <row r="40" spans="1:19" s="8" customFormat="1" ht="15" customHeight="1" x14ac:dyDescent="0.3">
      <c r="A40" s="48" t="s">
        <v>20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7"/>
      <c r="R40" s="7"/>
      <c r="S40" s="7"/>
    </row>
    <row r="41" spans="1:19" x14ac:dyDescent="0.3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7"/>
      <c r="R41" s="7"/>
      <c r="S41" s="7"/>
    </row>
    <row r="42" spans="1:19" x14ac:dyDescent="0.3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7"/>
      <c r="R42" s="7"/>
      <c r="S42" s="7"/>
    </row>
    <row r="43" spans="1:19" x14ac:dyDescent="0.3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7"/>
      <c r="R43" s="7"/>
      <c r="S43" s="7"/>
    </row>
    <row r="44" spans="1:19" x14ac:dyDescent="0.3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7"/>
      <c r="R44" s="7"/>
      <c r="S44" s="7"/>
    </row>
    <row r="45" spans="1:19" x14ac:dyDescent="0.3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7"/>
      <c r="R45" s="7"/>
      <c r="S45" s="7"/>
    </row>
    <row r="46" spans="1:19" x14ac:dyDescent="0.3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7"/>
      <c r="R46" s="7"/>
      <c r="S46" s="7"/>
    </row>
    <row r="47" spans="1:19" x14ac:dyDescent="0.3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</row>
    <row r="48" spans="1:19" x14ac:dyDescent="0.3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</row>
    <row r="49" spans="1:19" x14ac:dyDescent="0.3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</row>
    <row r="50" spans="1:19" x14ac:dyDescent="0.3">
      <c r="A50" s="9" t="s">
        <v>24</v>
      </c>
      <c r="O50" s="7"/>
      <c r="P50" s="7"/>
      <c r="Q50" s="7"/>
      <c r="R50" s="7"/>
      <c r="S50" s="7"/>
    </row>
    <row r="51" spans="1:19" x14ac:dyDescent="0.3">
      <c r="B51" s="9">
        <v>2007</v>
      </c>
      <c r="C51" s="9" t="s">
        <v>21</v>
      </c>
      <c r="D51" s="9" t="s">
        <v>22</v>
      </c>
      <c r="E51" s="9" t="s">
        <v>23</v>
      </c>
      <c r="F51" s="9"/>
      <c r="G51" s="9">
        <v>2013</v>
      </c>
      <c r="H51" s="9" t="s">
        <v>21</v>
      </c>
      <c r="I51" s="9" t="s">
        <v>22</v>
      </c>
      <c r="J51" s="9" t="s">
        <v>23</v>
      </c>
      <c r="K51" s="9"/>
      <c r="L51" s="9">
        <v>2016</v>
      </c>
      <c r="M51" s="9" t="s">
        <v>21</v>
      </c>
      <c r="N51" s="9" t="s">
        <v>22</v>
      </c>
      <c r="O51" s="9" t="s">
        <v>23</v>
      </c>
      <c r="R51" s="7"/>
      <c r="S51" s="7"/>
    </row>
    <row r="52" spans="1:19" x14ac:dyDescent="0.3">
      <c r="A52" s="9" t="s">
        <v>0</v>
      </c>
      <c r="B52" s="3">
        <v>86268</v>
      </c>
      <c r="C52" s="10">
        <v>14354</v>
      </c>
      <c r="D52" s="10">
        <f>B52-C52</f>
        <v>71914</v>
      </c>
      <c r="E52" s="10">
        <f>B52+C52</f>
        <v>100622</v>
      </c>
      <c r="G52" s="3">
        <v>96217</v>
      </c>
      <c r="H52" s="10">
        <v>14547</v>
      </c>
      <c r="I52" s="3">
        <f>G52-H52</f>
        <v>81670</v>
      </c>
      <c r="J52" s="3">
        <f>G52+H52</f>
        <v>110764</v>
      </c>
      <c r="K52" s="3"/>
      <c r="L52" s="3">
        <v>96925</v>
      </c>
      <c r="M52" s="3">
        <v>10743</v>
      </c>
      <c r="N52" s="3">
        <f>L52-M52</f>
        <v>86182</v>
      </c>
      <c r="O52" s="3">
        <f>L52+M52</f>
        <v>107668</v>
      </c>
    </row>
    <row r="53" spans="1:19" x14ac:dyDescent="0.3">
      <c r="A53" s="9" t="s">
        <v>1</v>
      </c>
      <c r="B53" s="3">
        <v>41675</v>
      </c>
      <c r="C53" s="10">
        <v>6093</v>
      </c>
      <c r="D53" s="10">
        <f>B53-C53</f>
        <v>35582</v>
      </c>
      <c r="E53" s="10">
        <f>B53+C53</f>
        <v>47768</v>
      </c>
      <c r="G53" s="3">
        <v>50325</v>
      </c>
      <c r="H53" s="10">
        <v>5682</v>
      </c>
      <c r="I53" s="3">
        <f>G53-H53</f>
        <v>44643</v>
      </c>
      <c r="J53" s="3">
        <f>G53+H53</f>
        <v>56007</v>
      </c>
      <c r="K53" s="3"/>
      <c r="L53" s="3">
        <v>52406</v>
      </c>
      <c r="M53" s="3">
        <v>7460</v>
      </c>
      <c r="N53" s="3">
        <f>L53-M53</f>
        <v>44946</v>
      </c>
      <c r="O53" s="3">
        <f>L53+M53</f>
        <v>59866</v>
      </c>
    </row>
    <row r="54" spans="1:19" x14ac:dyDescent="0.3">
      <c r="A54" s="9" t="s">
        <v>2</v>
      </c>
      <c r="B54" s="3">
        <v>42937</v>
      </c>
      <c r="C54" s="10">
        <v>2201</v>
      </c>
      <c r="D54" s="10">
        <f>B54-C54</f>
        <v>40736</v>
      </c>
      <c r="E54" s="10">
        <f>B54+C54</f>
        <v>45138</v>
      </c>
      <c r="G54" s="3">
        <v>43738</v>
      </c>
      <c r="H54" s="10">
        <v>3927</v>
      </c>
      <c r="I54" s="3">
        <f>G54-H54</f>
        <v>39811</v>
      </c>
      <c r="J54" s="3">
        <f>G54+H54</f>
        <v>47665</v>
      </c>
      <c r="K54" s="3"/>
      <c r="L54" s="3">
        <v>59341</v>
      </c>
      <c r="M54" s="3">
        <v>4311</v>
      </c>
      <c r="N54" s="3">
        <f>L54-M54</f>
        <v>55030</v>
      </c>
      <c r="O54" s="3">
        <f>L54+M54</f>
        <v>63652</v>
      </c>
    </row>
    <row r="55" spans="1:19" x14ac:dyDescent="0.3">
      <c r="A55" s="9" t="s">
        <v>3</v>
      </c>
      <c r="B55" s="3">
        <v>96185</v>
      </c>
      <c r="C55" s="10">
        <v>3411</v>
      </c>
      <c r="D55" s="10">
        <f>B55-C55</f>
        <v>92774</v>
      </c>
      <c r="E55" s="10">
        <f>B55+C55</f>
        <v>99596</v>
      </c>
      <c r="G55" s="3">
        <v>100784</v>
      </c>
      <c r="H55" s="10">
        <v>2073</v>
      </c>
      <c r="I55" s="3">
        <f>G55-H55</f>
        <v>98711</v>
      </c>
      <c r="J55" s="3">
        <f>G55+H55</f>
        <v>102857</v>
      </c>
      <c r="K55" s="3"/>
      <c r="L55" s="3">
        <v>115769</v>
      </c>
      <c r="M55" s="3">
        <v>5239</v>
      </c>
      <c r="N55" s="3">
        <f>L55-M55</f>
        <v>110530</v>
      </c>
      <c r="O55" s="3">
        <f>L55+M55</f>
        <v>121008</v>
      </c>
    </row>
    <row r="56" spans="1:19" x14ac:dyDescent="0.3">
      <c r="A56" s="9"/>
      <c r="B56" s="3"/>
      <c r="C56" s="10"/>
      <c r="D56" s="10"/>
      <c r="E56" s="10"/>
      <c r="G56" s="3"/>
      <c r="H56" s="10"/>
      <c r="I56" s="3"/>
      <c r="J56" s="3"/>
      <c r="K56" s="3"/>
      <c r="L56" s="3"/>
      <c r="N56" s="3"/>
      <c r="O56" s="3"/>
    </row>
    <row r="57" spans="1:19" x14ac:dyDescent="0.3">
      <c r="A57" s="9" t="s">
        <v>4</v>
      </c>
      <c r="B57" s="3">
        <v>69334</v>
      </c>
      <c r="C57" s="10">
        <v>2846</v>
      </c>
      <c r="D57" s="10">
        <f>B57-C57</f>
        <v>66488</v>
      </c>
      <c r="E57" s="10">
        <f>B57+C57</f>
        <v>72180</v>
      </c>
      <c r="G57" s="3">
        <v>75071</v>
      </c>
      <c r="H57" s="10">
        <v>2343</v>
      </c>
      <c r="I57" s="3">
        <f>G57-H57</f>
        <v>72728</v>
      </c>
      <c r="J57" s="3">
        <f>G57+H57</f>
        <v>77414</v>
      </c>
      <c r="K57" s="3"/>
      <c r="L57" s="3">
        <v>91582</v>
      </c>
      <c r="M57" s="3">
        <v>2788</v>
      </c>
      <c r="N57" s="3">
        <f>L57-M57</f>
        <v>88794</v>
      </c>
      <c r="O57" s="3">
        <f>L57+M57</f>
        <v>94370</v>
      </c>
    </row>
    <row r="59" spans="1:19" x14ac:dyDescent="0.3">
      <c r="A59" s="9" t="s">
        <v>25</v>
      </c>
      <c r="B59" s="11">
        <f>D14</f>
        <v>1.1235398520319084</v>
      </c>
      <c r="G59" s="37">
        <f>J14</f>
        <v>1.0162218778572869</v>
      </c>
      <c r="L59">
        <v>1.0213035453132617</v>
      </c>
    </row>
    <row r="61" spans="1:19" x14ac:dyDescent="0.3">
      <c r="A61" s="9" t="s">
        <v>26</v>
      </c>
    </row>
    <row r="62" spans="1:19" x14ac:dyDescent="0.3">
      <c r="B62" s="9">
        <v>2007</v>
      </c>
      <c r="C62" s="9" t="s">
        <v>21</v>
      </c>
      <c r="D62" s="9" t="s">
        <v>22</v>
      </c>
      <c r="E62" s="9" t="s">
        <v>23</v>
      </c>
      <c r="G62" s="9">
        <v>2013</v>
      </c>
      <c r="H62" s="9" t="s">
        <v>21</v>
      </c>
      <c r="I62" s="9" t="s">
        <v>22</v>
      </c>
      <c r="J62" s="9" t="s">
        <v>23</v>
      </c>
      <c r="L62" s="9">
        <v>2016</v>
      </c>
      <c r="M62" s="9" t="s">
        <v>21</v>
      </c>
      <c r="N62" s="9" t="s">
        <v>22</v>
      </c>
      <c r="O62" s="9" t="s">
        <v>23</v>
      </c>
      <c r="P62" s="9"/>
      <c r="Q62" s="9"/>
    </row>
    <row r="63" spans="1:19" x14ac:dyDescent="0.3">
      <c r="A63" t="s">
        <v>0</v>
      </c>
      <c r="B63" s="12">
        <f t="shared" ref="B63:E66" si="7">B52*$B$59</f>
        <v>96925.535955088679</v>
      </c>
      <c r="C63" s="12">
        <f t="shared" si="7"/>
        <v>16127.291036066013</v>
      </c>
      <c r="D63" s="12">
        <f t="shared" si="7"/>
        <v>80798.244919022662</v>
      </c>
      <c r="E63" s="12">
        <f t="shared" si="7"/>
        <v>113052.8269911547</v>
      </c>
      <c r="G63" s="12">
        <f>G52*$G$59</f>
        <v>97777.820421794575</v>
      </c>
      <c r="H63" s="12">
        <f>H52*$G$59</f>
        <v>14782.979657189953</v>
      </c>
      <c r="I63" s="12">
        <f>I52*$G$59</f>
        <v>82994.840764604625</v>
      </c>
      <c r="J63" s="12">
        <f>J52*$G$59</f>
        <v>112560.80007898452</v>
      </c>
      <c r="L63" s="44">
        <f>L52*$G$59</f>
        <v>98497.305511317536</v>
      </c>
      <c r="M63" s="44">
        <f>M52*$G$59</f>
        <v>10917.271633820834</v>
      </c>
      <c r="N63" s="44">
        <f>N52*$G$59</f>
        <v>87580.033877496695</v>
      </c>
      <c r="O63" s="44">
        <f>O52*$G$59</f>
        <v>109414.57714513836</v>
      </c>
    </row>
    <row r="64" spans="1:19" x14ac:dyDescent="0.3">
      <c r="A64" t="s">
        <v>1</v>
      </c>
      <c r="B64" s="12">
        <f t="shared" si="7"/>
        <v>46823.523333429781</v>
      </c>
      <c r="C64" s="12">
        <f>C53*$B$59</f>
        <v>6845.7283184304179</v>
      </c>
      <c r="D64" s="12">
        <f t="shared" si="7"/>
        <v>39977.795014999363</v>
      </c>
      <c r="E64" s="12">
        <f t="shared" si="7"/>
        <v>53669.251651860199</v>
      </c>
      <c r="G64" s="12">
        <f t="shared" ref="G64:J64" si="8">G53*$G$59</f>
        <v>51141.366003167961</v>
      </c>
      <c r="H64" s="12">
        <f t="shared" si="8"/>
        <v>5774.1727099851041</v>
      </c>
      <c r="I64" s="12">
        <f t="shared" si="8"/>
        <v>45367.193293182856</v>
      </c>
      <c r="J64" s="12">
        <f t="shared" si="8"/>
        <v>56915.538713153066</v>
      </c>
      <c r="L64" s="44">
        <f t="shared" ref="L64:O64" si="9">L53*$G$59</f>
        <v>53256.123730988977</v>
      </c>
      <c r="M64" s="44">
        <f t="shared" si="9"/>
        <v>7581.01520881536</v>
      </c>
      <c r="N64" s="44">
        <f t="shared" si="9"/>
        <v>45675.108522173614</v>
      </c>
      <c r="O64" s="44">
        <f t="shared" si="9"/>
        <v>60837.138939804339</v>
      </c>
    </row>
    <row r="65" spans="1:15" x14ac:dyDescent="0.3">
      <c r="A65" t="s">
        <v>2</v>
      </c>
      <c r="B65" s="12">
        <f t="shared" si="7"/>
        <v>48241.430626694055</v>
      </c>
      <c r="C65" s="12">
        <f t="shared" si="7"/>
        <v>2472.9112143222305</v>
      </c>
      <c r="D65" s="12">
        <f t="shared" si="7"/>
        <v>45768.519412371825</v>
      </c>
      <c r="E65" s="12">
        <f t="shared" si="7"/>
        <v>50714.341841016285</v>
      </c>
      <c r="G65" s="12">
        <f t="shared" ref="G65:J65" si="10">G54*$G$59</f>
        <v>44447.512493722017</v>
      </c>
      <c r="H65" s="12">
        <f t="shared" si="10"/>
        <v>3990.7033143455656</v>
      </c>
      <c r="I65" s="12">
        <f t="shared" si="10"/>
        <v>40456.809179376447</v>
      </c>
      <c r="J65" s="12">
        <f t="shared" si="10"/>
        <v>48438.21580806758</v>
      </c>
      <c r="L65" s="44">
        <f t="shared" ref="L65:O65" si="11">L54*$G$59</f>
        <v>60303.62245392926</v>
      </c>
      <c r="M65" s="44">
        <f t="shared" si="11"/>
        <v>4380.9325154427643</v>
      </c>
      <c r="N65" s="44">
        <f t="shared" si="11"/>
        <v>55922.689938486496</v>
      </c>
      <c r="O65" s="44">
        <f t="shared" si="11"/>
        <v>64684.554969372024</v>
      </c>
    </row>
    <row r="66" spans="1:15" x14ac:dyDescent="0.3">
      <c r="A66" t="s">
        <v>3</v>
      </c>
      <c r="B66" s="12">
        <f t="shared" si="7"/>
        <v>108067.68066768911</v>
      </c>
      <c r="C66" s="12">
        <f t="shared" si="7"/>
        <v>3832.3944352808398</v>
      </c>
      <c r="D66" s="12">
        <f t="shared" si="7"/>
        <v>104235.28623240827</v>
      </c>
      <c r="E66" s="12">
        <f t="shared" si="7"/>
        <v>111900.07510296995</v>
      </c>
      <c r="G66" s="12">
        <f t="shared" ref="G66:J68" si="12">G55*$G$59</f>
        <v>102418.9057379688</v>
      </c>
      <c r="H66" s="12">
        <f t="shared" si="12"/>
        <v>2106.6279527981555</v>
      </c>
      <c r="I66" s="12">
        <f t="shared" si="12"/>
        <v>100312.27778517065</v>
      </c>
      <c r="J66" s="12">
        <f t="shared" si="12"/>
        <v>104525.53369076696</v>
      </c>
      <c r="L66" s="44">
        <f t="shared" ref="L66:O66" si="13">L55*$G$59</f>
        <v>117646.99057766025</v>
      </c>
      <c r="M66" s="44">
        <f t="shared" si="13"/>
        <v>5323.9864180943259</v>
      </c>
      <c r="N66" s="44">
        <f t="shared" si="13"/>
        <v>112323.00415956593</v>
      </c>
      <c r="O66" s="44">
        <f t="shared" si="13"/>
        <v>122970.97699575458</v>
      </c>
    </row>
    <row r="67" spans="1:15" x14ac:dyDescent="0.3">
      <c r="B67" s="12"/>
      <c r="C67" s="12"/>
      <c r="D67" s="12"/>
      <c r="E67" s="12"/>
      <c r="G67" s="3"/>
      <c r="H67" s="10"/>
      <c r="I67" s="3"/>
      <c r="J67" s="3"/>
      <c r="L67" s="44"/>
      <c r="M67" s="44"/>
      <c r="N67" s="44"/>
      <c r="O67" s="44"/>
    </row>
    <row r="68" spans="1:15" x14ac:dyDescent="0.3">
      <c r="A68" t="s">
        <v>4</v>
      </c>
      <c r="B68" s="12">
        <f>B57*$B$59</f>
        <v>77899.512100780339</v>
      </c>
      <c r="C68" s="12">
        <f>C57*$B$59</f>
        <v>3197.5944188828112</v>
      </c>
      <c r="D68" s="12">
        <f>D57*$B$59</f>
        <v>74701.917681897525</v>
      </c>
      <c r="E68" s="12">
        <f>E57*$B$59</f>
        <v>81097.106519663153</v>
      </c>
      <c r="G68" s="3">
        <f t="shared" si="12"/>
        <v>76288.792592624392</v>
      </c>
      <c r="H68" s="10">
        <f t="shared" si="12"/>
        <v>2381.0078598196233</v>
      </c>
      <c r="I68" s="3">
        <f t="shared" si="12"/>
        <v>73907.784732804765</v>
      </c>
      <c r="J68" s="3">
        <f t="shared" si="12"/>
        <v>78669.800452444004</v>
      </c>
      <c r="L68" s="44">
        <f t="shared" ref="L68:O68" si="14">L57*$G$59</f>
        <v>93067.632017926051</v>
      </c>
      <c r="M68" s="44">
        <f t="shared" si="14"/>
        <v>2833.2265954661157</v>
      </c>
      <c r="N68" s="44">
        <f t="shared" si="14"/>
        <v>90234.405422459939</v>
      </c>
      <c r="O68" s="44">
        <f t="shared" si="14"/>
        <v>95900.858613392164</v>
      </c>
    </row>
    <row r="73" spans="1:15" x14ac:dyDescent="0.3">
      <c r="A73" t="s">
        <v>64</v>
      </c>
    </row>
    <row r="74" spans="1:15" x14ac:dyDescent="0.3">
      <c r="A74" s="16" t="s">
        <v>0</v>
      </c>
      <c r="B74" s="17">
        <v>107370</v>
      </c>
    </row>
    <row r="75" spans="1:15" x14ac:dyDescent="0.3">
      <c r="A75" s="16" t="s">
        <v>1</v>
      </c>
      <c r="B75" s="17">
        <v>56040</v>
      </c>
    </row>
    <row r="76" spans="1:15" x14ac:dyDescent="0.3">
      <c r="A76" s="16" t="s">
        <v>2</v>
      </c>
      <c r="B76" s="17">
        <v>57823</v>
      </c>
    </row>
    <row r="77" spans="1:15" x14ac:dyDescent="0.3">
      <c r="A77" s="16" t="s">
        <v>3</v>
      </c>
      <c r="B77" s="17">
        <v>121606</v>
      </c>
    </row>
  </sheetData>
  <mergeCells count="2">
    <mergeCell ref="A40:P46"/>
    <mergeCell ref="A35:P37"/>
  </mergeCells>
  <hyperlinks>
    <hyperlink ref="H33" r:id="rId1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9"/>
  <sheetViews>
    <sheetView topLeftCell="A64" zoomScale="78" zoomScaleNormal="78" workbookViewId="0">
      <selection activeCell="U85" sqref="U85"/>
    </sheetView>
  </sheetViews>
  <sheetFormatPr defaultRowHeight="14.4" x14ac:dyDescent="0.3"/>
  <cols>
    <col min="1" max="1" width="39.109375" customWidth="1"/>
    <col min="2" max="2" width="9.5546875" bestFit="1" customWidth="1"/>
    <col min="7" max="7" width="12.33203125" customWidth="1"/>
    <col min="11" max="11" width="40.44140625" bestFit="1" customWidth="1"/>
  </cols>
  <sheetData>
    <row r="1" spans="1:15" ht="15.6" x14ac:dyDescent="0.3">
      <c r="A1" s="35">
        <v>2016</v>
      </c>
    </row>
    <row r="2" spans="1:15" ht="26.4" customHeight="1" x14ac:dyDescent="0.3">
      <c r="A2" s="18" t="s">
        <v>28</v>
      </c>
      <c r="B2" s="49" t="s">
        <v>29</v>
      </c>
      <c r="C2" s="50"/>
      <c r="D2" s="49" t="s">
        <v>30</v>
      </c>
      <c r="E2" s="50"/>
      <c r="F2" s="51" t="s">
        <v>31</v>
      </c>
      <c r="G2" s="52"/>
      <c r="H2" s="49" t="s">
        <v>32</v>
      </c>
      <c r="I2" s="50"/>
      <c r="K2" s="19"/>
      <c r="L2" s="20" t="s">
        <v>33</v>
      </c>
      <c r="M2" s="20" t="s">
        <v>0</v>
      </c>
      <c r="N2" s="20" t="s">
        <v>3</v>
      </c>
      <c r="O2" s="20" t="s">
        <v>34</v>
      </c>
    </row>
    <row r="3" spans="1:15" ht="26.4" x14ac:dyDescent="0.3">
      <c r="A3" s="21"/>
      <c r="B3" s="41" t="s">
        <v>35</v>
      </c>
      <c r="C3" s="41" t="s">
        <v>36</v>
      </c>
      <c r="D3" s="41" t="s">
        <v>35</v>
      </c>
      <c r="E3" s="41" t="s">
        <v>36</v>
      </c>
      <c r="F3" s="42" t="s">
        <v>35</v>
      </c>
      <c r="G3" s="42" t="s">
        <v>36</v>
      </c>
      <c r="H3" s="41" t="s">
        <v>35</v>
      </c>
      <c r="I3" s="41" t="s">
        <v>36</v>
      </c>
      <c r="K3" s="20" t="s">
        <v>37</v>
      </c>
      <c r="L3" s="19" t="str">
        <f>B4</f>
        <v>67,670</v>
      </c>
      <c r="M3" s="19" t="str">
        <f>D4</f>
        <v>57,235</v>
      </c>
      <c r="N3" s="26" t="str">
        <f>F4</f>
        <v>459,372</v>
      </c>
      <c r="O3" s="26" t="str">
        <f>H4</f>
        <v>243,060</v>
      </c>
    </row>
    <row r="4" spans="1:15" x14ac:dyDescent="0.3">
      <c r="A4" s="41" t="s">
        <v>38</v>
      </c>
      <c r="B4" s="45" t="s">
        <v>66</v>
      </c>
      <c r="C4" s="47">
        <v>2406</v>
      </c>
      <c r="D4" s="45" t="s">
        <v>77</v>
      </c>
      <c r="E4" s="47">
        <v>1582</v>
      </c>
      <c r="F4" s="45" t="s">
        <v>99</v>
      </c>
      <c r="G4" s="46">
        <v>752</v>
      </c>
      <c r="H4" s="45" t="s">
        <v>88</v>
      </c>
      <c r="I4" s="46" t="s">
        <v>39</v>
      </c>
      <c r="K4" s="20" t="s">
        <v>40</v>
      </c>
      <c r="L4" s="26">
        <f>B6+B11</f>
        <v>6617</v>
      </c>
      <c r="M4" s="19">
        <f>D6+D11</f>
        <v>3602</v>
      </c>
      <c r="N4" s="26">
        <f>F6+F11</f>
        <v>12580</v>
      </c>
      <c r="O4" s="26">
        <f>H6+H11</f>
        <v>58105</v>
      </c>
    </row>
    <row r="5" spans="1:15" x14ac:dyDescent="0.3">
      <c r="A5" s="41" t="s">
        <v>41</v>
      </c>
      <c r="B5" s="45" t="s">
        <v>67</v>
      </c>
      <c r="C5" s="47">
        <v>1426</v>
      </c>
      <c r="D5" s="45" t="s">
        <v>78</v>
      </c>
      <c r="E5" s="47">
        <v>1022</v>
      </c>
      <c r="F5" s="45" t="s">
        <v>100</v>
      </c>
      <c r="G5" s="46">
        <v>504</v>
      </c>
      <c r="H5" s="45" t="s">
        <v>89</v>
      </c>
      <c r="I5" s="46" t="s">
        <v>39</v>
      </c>
      <c r="K5" s="20" t="s">
        <v>42</v>
      </c>
      <c r="L5" s="19">
        <f>B7+B12</f>
        <v>23646</v>
      </c>
      <c r="M5" s="19">
        <f>D7+D12</f>
        <v>4732</v>
      </c>
      <c r="N5" s="26">
        <f>F7+F12</f>
        <v>50624</v>
      </c>
      <c r="O5" s="26">
        <f>H7+H12</f>
        <v>72772</v>
      </c>
    </row>
    <row r="6" spans="1:15" x14ac:dyDescent="0.3">
      <c r="A6" s="41" t="s">
        <v>40</v>
      </c>
      <c r="B6" s="45" t="s">
        <v>68</v>
      </c>
      <c r="C6" s="46">
        <v>929</v>
      </c>
      <c r="D6" s="45" t="s">
        <v>79</v>
      </c>
      <c r="E6" s="46">
        <v>538</v>
      </c>
      <c r="F6" s="45" t="s">
        <v>101</v>
      </c>
      <c r="G6" s="47">
        <v>1833</v>
      </c>
      <c r="H6" s="45" t="s">
        <v>90</v>
      </c>
      <c r="I6" s="47">
        <v>3485</v>
      </c>
      <c r="K6" s="20" t="s">
        <v>43</v>
      </c>
      <c r="L6" s="26">
        <f>B8+B13</f>
        <v>18649</v>
      </c>
      <c r="M6" s="19">
        <f>D8+D13</f>
        <v>7276</v>
      </c>
      <c r="N6" s="26">
        <f>F8+F13</f>
        <v>109036</v>
      </c>
      <c r="O6" s="26">
        <f>H8+H13</f>
        <v>50903</v>
      </c>
    </row>
    <row r="7" spans="1:15" ht="26.4" x14ac:dyDescent="0.3">
      <c r="A7" s="41" t="s">
        <v>42</v>
      </c>
      <c r="B7" s="45" t="s">
        <v>69</v>
      </c>
      <c r="C7" s="47">
        <v>2174</v>
      </c>
      <c r="D7" s="45" t="s">
        <v>80</v>
      </c>
      <c r="E7" s="46">
        <v>513</v>
      </c>
      <c r="F7" s="45" t="s">
        <v>102</v>
      </c>
      <c r="G7" s="47">
        <v>3157</v>
      </c>
      <c r="H7" s="45" t="s">
        <v>91</v>
      </c>
      <c r="I7" s="47">
        <v>4061</v>
      </c>
      <c r="K7" s="20" t="s">
        <v>44</v>
      </c>
      <c r="L7" s="19">
        <f>B9+B14</f>
        <v>18758</v>
      </c>
      <c r="M7" s="19">
        <f>D9+D14</f>
        <v>41625</v>
      </c>
      <c r="N7" s="26">
        <f>F9+F14</f>
        <v>287132</v>
      </c>
      <c r="O7" s="26">
        <f>H9+H14</f>
        <v>61280</v>
      </c>
    </row>
    <row r="8" spans="1:15" x14ac:dyDescent="0.3">
      <c r="A8" s="41" t="s">
        <v>43</v>
      </c>
      <c r="B8" s="45" t="s">
        <v>70</v>
      </c>
      <c r="C8" s="47">
        <v>1859</v>
      </c>
      <c r="D8" s="45" t="s">
        <v>81</v>
      </c>
      <c r="E8" s="46">
        <v>975</v>
      </c>
      <c r="F8" s="45" t="s">
        <v>103</v>
      </c>
      <c r="G8" s="47">
        <v>4029</v>
      </c>
      <c r="H8" s="45" t="s">
        <v>92</v>
      </c>
      <c r="I8" s="47">
        <v>3037</v>
      </c>
    </row>
    <row r="9" spans="1:15" x14ac:dyDescent="0.3">
      <c r="A9" s="41" t="s">
        <v>44</v>
      </c>
      <c r="B9" s="45" t="s">
        <v>71</v>
      </c>
      <c r="C9" s="47">
        <v>2062</v>
      </c>
      <c r="D9" s="45" t="s">
        <v>82</v>
      </c>
      <c r="E9" s="47">
        <v>1634</v>
      </c>
      <c r="F9" s="45" t="s">
        <v>104</v>
      </c>
      <c r="G9" s="47">
        <v>4878</v>
      </c>
      <c r="H9" s="45" t="s">
        <v>93</v>
      </c>
      <c r="I9" s="47">
        <v>2986</v>
      </c>
      <c r="K9" s="19"/>
      <c r="L9" s="20" t="s">
        <v>33</v>
      </c>
      <c r="M9" s="20" t="s">
        <v>0</v>
      </c>
      <c r="N9" s="20" t="s">
        <v>3</v>
      </c>
      <c r="O9" s="20" t="s">
        <v>2</v>
      </c>
    </row>
    <row r="10" spans="1:15" x14ac:dyDescent="0.3">
      <c r="A10" s="41" t="s">
        <v>45</v>
      </c>
      <c r="B10" s="45" t="s">
        <v>72</v>
      </c>
      <c r="C10" s="47">
        <v>1550</v>
      </c>
      <c r="D10" s="45" t="s">
        <v>83</v>
      </c>
      <c r="E10" s="47">
        <v>1151</v>
      </c>
      <c r="F10" s="45" t="s">
        <v>105</v>
      </c>
      <c r="G10" s="46">
        <v>343</v>
      </c>
      <c r="H10" s="45" t="s">
        <v>94</v>
      </c>
      <c r="I10" s="46" t="s">
        <v>39</v>
      </c>
      <c r="K10" s="20" t="s">
        <v>40</v>
      </c>
      <c r="L10" s="27">
        <f>L4/L3</f>
        <v>9.7783360425594795E-2</v>
      </c>
      <c r="M10" s="27">
        <f>M4/M3</f>
        <v>6.2933519699484575E-2</v>
      </c>
      <c r="N10" s="27">
        <f>N4/N3</f>
        <v>2.7385212855811848E-2</v>
      </c>
      <c r="O10" s="27">
        <f>O4/O3</f>
        <v>0.2390562001151979</v>
      </c>
    </row>
    <row r="11" spans="1:15" x14ac:dyDescent="0.3">
      <c r="A11" s="41" t="s">
        <v>40</v>
      </c>
      <c r="B11" s="45" t="s">
        <v>73</v>
      </c>
      <c r="C11" s="47">
        <v>1006</v>
      </c>
      <c r="D11" s="45" t="s">
        <v>84</v>
      </c>
      <c r="E11" s="46">
        <v>780</v>
      </c>
      <c r="F11" s="45" t="s">
        <v>106</v>
      </c>
      <c r="G11" s="47">
        <v>1236</v>
      </c>
      <c r="H11" s="45" t="s">
        <v>95</v>
      </c>
      <c r="I11" s="47">
        <v>3618</v>
      </c>
      <c r="K11" s="20" t="s">
        <v>42</v>
      </c>
      <c r="L11" s="27">
        <f>L5/L3</f>
        <v>0.349431062509236</v>
      </c>
      <c r="M11" s="27">
        <f>M5/M3</f>
        <v>8.2676683847296234E-2</v>
      </c>
      <c r="N11" s="27">
        <f>N5/N3</f>
        <v>0.11020262445251343</v>
      </c>
      <c r="O11" s="27">
        <f>O5/O3</f>
        <v>0.29939932526948076</v>
      </c>
    </row>
    <row r="12" spans="1:15" ht="26.4" x14ac:dyDescent="0.3">
      <c r="A12" s="41" t="s">
        <v>42</v>
      </c>
      <c r="B12" s="45" t="s">
        <v>74</v>
      </c>
      <c r="C12" s="47">
        <v>1902</v>
      </c>
      <c r="D12" s="45" t="s">
        <v>85</v>
      </c>
      <c r="E12" s="47">
        <v>1175</v>
      </c>
      <c r="F12" s="45" t="s">
        <v>107</v>
      </c>
      <c r="G12" s="47">
        <v>3334</v>
      </c>
      <c r="H12" s="45" t="s">
        <v>96</v>
      </c>
      <c r="I12" s="47">
        <v>4351</v>
      </c>
      <c r="K12" s="20" t="s">
        <v>43</v>
      </c>
      <c r="L12" s="27">
        <f>L6/L3</f>
        <v>0.27558740948721738</v>
      </c>
      <c r="M12" s="27">
        <f>M6/M3</f>
        <v>0.12712501091989167</v>
      </c>
      <c r="N12" s="27">
        <f>N6/N3</f>
        <v>0.2373588290100398</v>
      </c>
      <c r="O12" s="27">
        <f>O6/O3</f>
        <v>0.20942565621657205</v>
      </c>
    </row>
    <row r="13" spans="1:15" x14ac:dyDescent="0.3">
      <c r="A13" s="41" t="s">
        <v>43</v>
      </c>
      <c r="B13" s="45" t="s">
        <v>75</v>
      </c>
      <c r="C13" s="47">
        <v>1656</v>
      </c>
      <c r="D13" s="45" t="s">
        <v>86</v>
      </c>
      <c r="E13" s="47">
        <v>1238</v>
      </c>
      <c r="F13" s="45" t="s">
        <v>108</v>
      </c>
      <c r="G13" s="47">
        <v>3601</v>
      </c>
      <c r="H13" s="45" t="s">
        <v>97</v>
      </c>
      <c r="I13" s="47">
        <v>3089</v>
      </c>
      <c r="K13" s="20" t="s">
        <v>44</v>
      </c>
      <c r="L13" s="28">
        <f>L7/L3</f>
        <v>0.27719816757795185</v>
      </c>
      <c r="M13" s="27">
        <f>M7/M3</f>
        <v>0.72726478553332752</v>
      </c>
      <c r="N13" s="27">
        <f>N7/N3</f>
        <v>0.62505333368163496</v>
      </c>
      <c r="O13" s="27">
        <f>O7/O3</f>
        <v>0.25211881839874928</v>
      </c>
    </row>
    <row r="14" spans="1:15" x14ac:dyDescent="0.3">
      <c r="A14" s="41" t="s">
        <v>44</v>
      </c>
      <c r="B14" s="45" t="s">
        <v>76</v>
      </c>
      <c r="C14" s="47">
        <v>1956</v>
      </c>
      <c r="D14" s="45" t="s">
        <v>87</v>
      </c>
      <c r="E14" s="47">
        <v>1597</v>
      </c>
      <c r="F14" s="45" t="s">
        <v>109</v>
      </c>
      <c r="G14" s="47">
        <v>4192</v>
      </c>
      <c r="H14" s="45" t="s">
        <v>98</v>
      </c>
      <c r="I14" s="47">
        <v>3374</v>
      </c>
      <c r="L14" s="6">
        <f>SUM(L10:L13)</f>
        <v>1</v>
      </c>
      <c r="M14" s="6">
        <f>SUM(M10:M13)</f>
        <v>1</v>
      </c>
      <c r="N14" s="6">
        <f>SUM(N10:N13)</f>
        <v>1</v>
      </c>
      <c r="O14" s="6">
        <f>SUM(O10:O13)</f>
        <v>1</v>
      </c>
    </row>
    <row r="16" spans="1:15" x14ac:dyDescent="0.3">
      <c r="K16" s="38"/>
      <c r="L16" s="38" t="s">
        <v>0</v>
      </c>
      <c r="M16" s="38" t="s">
        <v>1</v>
      </c>
      <c r="N16" s="38" t="s">
        <v>46</v>
      </c>
      <c r="O16" s="38" t="s">
        <v>3</v>
      </c>
    </row>
    <row r="17" spans="1:16" x14ac:dyDescent="0.3">
      <c r="A17" t="s">
        <v>47</v>
      </c>
      <c r="K17" s="39" t="s">
        <v>44</v>
      </c>
      <c r="L17" s="40">
        <f>M13</f>
        <v>0.72726478553332752</v>
      </c>
      <c r="M17" s="40">
        <f>L13</f>
        <v>0.27719816757795185</v>
      </c>
      <c r="N17" s="40">
        <f>O13</f>
        <v>0.25211881839874928</v>
      </c>
      <c r="O17" s="40">
        <f>N13</f>
        <v>0.62505333368163496</v>
      </c>
      <c r="P17" s="29"/>
    </row>
    <row r="18" spans="1:16" x14ac:dyDescent="0.3">
      <c r="A18" t="s">
        <v>65</v>
      </c>
    </row>
    <row r="20" spans="1:16" x14ac:dyDescent="0.3">
      <c r="A20" s="19" t="s">
        <v>49</v>
      </c>
      <c r="B20" s="19" t="s">
        <v>50</v>
      </c>
      <c r="C20" s="19" t="s">
        <v>51</v>
      </c>
      <c r="D20" s="19" t="s">
        <v>52</v>
      </c>
      <c r="E20" s="19" t="s">
        <v>53</v>
      </c>
      <c r="F20" s="19" t="s">
        <v>54</v>
      </c>
      <c r="G20" s="19" t="s">
        <v>55</v>
      </c>
      <c r="H20" s="19" t="s">
        <v>22</v>
      </c>
      <c r="I20" s="19" t="s">
        <v>56</v>
      </c>
      <c r="J20" s="19" t="s">
        <v>57</v>
      </c>
    </row>
    <row r="21" spans="1:16" x14ac:dyDescent="0.3">
      <c r="A21" s="19" t="s">
        <v>1</v>
      </c>
      <c r="B21" s="19"/>
      <c r="C21" s="19"/>
      <c r="D21" s="19"/>
      <c r="E21" s="19"/>
      <c r="F21" s="19"/>
      <c r="G21" s="19"/>
      <c r="H21" s="19"/>
      <c r="I21" s="19"/>
      <c r="J21" s="19"/>
    </row>
    <row r="22" spans="1:16" x14ac:dyDescent="0.3">
      <c r="A22" s="20" t="s">
        <v>40</v>
      </c>
      <c r="B22" s="30">
        <f>SUM(B6,B11)</f>
        <v>0</v>
      </c>
      <c r="C22" s="26" t="str">
        <f>B4</f>
        <v>67,670</v>
      </c>
      <c r="D22" s="27">
        <f>B22/C22</f>
        <v>0</v>
      </c>
      <c r="E22" s="19">
        <f>SQRT(SUMSQ(C6,C11))</f>
        <v>1369.3345098988777</v>
      </c>
      <c r="F22" s="26">
        <f>C4</f>
        <v>2406</v>
      </c>
      <c r="G22" s="31">
        <f>(SQRT(E22^2-(D22^2*F22^2)))/C22</f>
        <v>2.023547376827069E-2</v>
      </c>
      <c r="H22" s="32">
        <f>D22-G22</f>
        <v>-2.023547376827069E-2</v>
      </c>
      <c r="I22" s="32">
        <f>D22+G22</f>
        <v>2.023547376827069E-2</v>
      </c>
      <c r="J22" s="31" t="e">
        <f>(G22/1.645)/D22</f>
        <v>#DIV/0!</v>
      </c>
    </row>
    <row r="23" spans="1:16" ht="26.4" x14ac:dyDescent="0.3">
      <c r="A23" s="20" t="s">
        <v>42</v>
      </c>
      <c r="B23" s="26">
        <f>SUM(B7,B12)</f>
        <v>0</v>
      </c>
      <c r="C23" s="26" t="str">
        <f>B4</f>
        <v>67,670</v>
      </c>
      <c r="D23" s="27">
        <f>B23/C23</f>
        <v>0</v>
      </c>
      <c r="E23" s="19">
        <f>SQRT(SUMSQ(C7,C12))</f>
        <v>2888.5775045859509</v>
      </c>
      <c r="F23" s="26">
        <f>C4</f>
        <v>2406</v>
      </c>
      <c r="G23" s="31">
        <f>(SQRT(E23^2-(D23^2*F23^2)))/C23</f>
        <v>4.2686234736012282E-2</v>
      </c>
      <c r="H23" s="32">
        <f>D23-G23</f>
        <v>-4.2686234736012282E-2</v>
      </c>
      <c r="I23" s="32">
        <f>D23+G23</f>
        <v>4.2686234736012282E-2</v>
      </c>
      <c r="J23" s="31" t="e">
        <f>(G23/1.645)/D23</f>
        <v>#DIV/0!</v>
      </c>
    </row>
    <row r="24" spans="1:16" x14ac:dyDescent="0.3">
      <c r="A24" s="20" t="s">
        <v>43</v>
      </c>
      <c r="B24" s="26">
        <f>SUM(B8,B13)</f>
        <v>0</v>
      </c>
      <c r="C24" s="26" t="str">
        <f>B4</f>
        <v>67,670</v>
      </c>
      <c r="D24" s="27">
        <f>B24/C24</f>
        <v>0</v>
      </c>
      <c r="E24" s="19">
        <f>SQRT(SUMSQ(C8,C13))</f>
        <v>2489.6218588372012</v>
      </c>
      <c r="F24" s="26">
        <f>C4</f>
        <v>2406</v>
      </c>
      <c r="G24" s="31">
        <f>(SQRT(E24^2-(D24^2*F24^2)))/C24</f>
        <v>3.6790628917351874E-2</v>
      </c>
      <c r="H24" s="32">
        <f>D24-G24</f>
        <v>-3.6790628917351874E-2</v>
      </c>
      <c r="I24" s="32">
        <f>D24+G24</f>
        <v>3.6790628917351874E-2</v>
      </c>
      <c r="J24" s="31" t="e">
        <f>(G24/1.645)/D24</f>
        <v>#DIV/0!</v>
      </c>
    </row>
    <row r="25" spans="1:16" x14ac:dyDescent="0.3">
      <c r="A25" s="20" t="s">
        <v>44</v>
      </c>
      <c r="B25" s="26">
        <f>SUM(B9,B14)</f>
        <v>0</v>
      </c>
      <c r="C25" s="26" t="str">
        <f>B4</f>
        <v>67,670</v>
      </c>
      <c r="D25" s="27">
        <f>B25/C25</f>
        <v>0</v>
      </c>
      <c r="E25" s="19">
        <f>SQRT(SUMSQ(C9,C14))</f>
        <v>2842.143557246889</v>
      </c>
      <c r="F25" s="26">
        <f>C4</f>
        <v>2406</v>
      </c>
      <c r="G25" s="31">
        <f>(SQRT(E25^2-(D25^2*F25^2)))/C25</f>
        <v>4.2000052567561535E-2</v>
      </c>
      <c r="H25" s="32">
        <f>D25-G25</f>
        <v>-4.2000052567561535E-2</v>
      </c>
      <c r="I25" s="32">
        <f>D25+G25</f>
        <v>4.2000052567561535E-2</v>
      </c>
      <c r="J25" s="31" t="e">
        <f>(G25/1.645)/D25</f>
        <v>#DIV/0!</v>
      </c>
    </row>
    <row r="27" spans="1:16" x14ac:dyDescent="0.3">
      <c r="A27" s="19" t="s">
        <v>49</v>
      </c>
      <c r="B27" s="19" t="s">
        <v>50</v>
      </c>
      <c r="C27" s="19" t="s">
        <v>51</v>
      </c>
      <c r="D27" s="19" t="s">
        <v>52</v>
      </c>
      <c r="E27" s="19" t="s">
        <v>53</v>
      </c>
      <c r="F27" s="19" t="s">
        <v>54</v>
      </c>
      <c r="G27" s="19" t="s">
        <v>55</v>
      </c>
      <c r="H27" s="19" t="s">
        <v>22</v>
      </c>
      <c r="I27" s="19" t="s">
        <v>56</v>
      </c>
      <c r="J27" s="19" t="s">
        <v>57</v>
      </c>
    </row>
    <row r="28" spans="1:16" x14ac:dyDescent="0.3">
      <c r="A28" s="19" t="s">
        <v>30</v>
      </c>
      <c r="B28" s="19"/>
      <c r="C28" s="19"/>
      <c r="D28" s="19"/>
      <c r="E28" s="19"/>
      <c r="F28" s="19"/>
      <c r="G28" s="19"/>
      <c r="H28" s="19"/>
      <c r="I28" s="19"/>
      <c r="J28" s="19"/>
    </row>
    <row r="29" spans="1:16" x14ac:dyDescent="0.3">
      <c r="A29" s="20" t="s">
        <v>40</v>
      </c>
      <c r="B29" s="26">
        <f>SUM(D6,D11)</f>
        <v>0</v>
      </c>
      <c r="C29" s="26" t="str">
        <f>D4</f>
        <v>57,235</v>
      </c>
      <c r="D29" s="27">
        <f>B29/C29</f>
        <v>0</v>
      </c>
      <c r="E29" s="19">
        <f>SQRT(SUMSQ(E6,E11))</f>
        <v>947.54630493712546</v>
      </c>
      <c r="F29" s="26">
        <f>E4</f>
        <v>1582</v>
      </c>
      <c r="G29" s="31">
        <f>(SQRT(E29^2-(D29^2*F29^2)))/C29</f>
        <v>1.6555364810642535E-2</v>
      </c>
      <c r="H29" s="32">
        <f>D29-G29</f>
        <v>-1.6555364810642535E-2</v>
      </c>
      <c r="I29" s="32">
        <f>D29+G29</f>
        <v>1.6555364810642535E-2</v>
      </c>
      <c r="J29" s="31" t="e">
        <f>(G29/1.645)/D29</f>
        <v>#DIV/0!</v>
      </c>
    </row>
    <row r="30" spans="1:16" ht="26.4" x14ac:dyDescent="0.3">
      <c r="A30" s="20" t="s">
        <v>42</v>
      </c>
      <c r="B30" s="26">
        <f>SUM(D7,D12)</f>
        <v>0</v>
      </c>
      <c r="C30" s="26" t="str">
        <f>D4</f>
        <v>57,235</v>
      </c>
      <c r="D30" s="27">
        <f>B30/C30</f>
        <v>0</v>
      </c>
      <c r="E30" s="19">
        <f>SQRT(SUMSQ(E7,E12))</f>
        <v>1282.1052998876496</v>
      </c>
      <c r="F30" s="26">
        <f>E4</f>
        <v>1582</v>
      </c>
      <c r="G30" s="31">
        <f>(SQRT(E30^2-(D30^2*F30^2)))/C30</f>
        <v>2.2400721584478894E-2</v>
      </c>
      <c r="H30" s="32">
        <f>D30-G30</f>
        <v>-2.2400721584478894E-2</v>
      </c>
      <c r="I30" s="32">
        <f>D30+G30</f>
        <v>2.2400721584478894E-2</v>
      </c>
      <c r="J30" s="31" t="e">
        <f>(G30/1.645)/D30</f>
        <v>#DIV/0!</v>
      </c>
    </row>
    <row r="31" spans="1:16" x14ac:dyDescent="0.3">
      <c r="A31" s="20" t="s">
        <v>43</v>
      </c>
      <c r="B31" s="26">
        <f>SUM(D8,D13)</f>
        <v>0</v>
      </c>
      <c r="C31" s="26" t="str">
        <f>D4</f>
        <v>57,235</v>
      </c>
      <c r="D31" s="27">
        <f>B31/C31</f>
        <v>0</v>
      </c>
      <c r="E31" s="19">
        <f>SQRT(SUMSQ(E8,E13))</f>
        <v>1575.8391415369781</v>
      </c>
      <c r="F31" s="26">
        <f>E4</f>
        <v>1582</v>
      </c>
      <c r="G31" s="31">
        <f>(SQRT(E31^2-(D31^2*F31^2)))/C31</f>
        <v>2.7532788355673594E-2</v>
      </c>
      <c r="H31" s="32">
        <f>D31-G31</f>
        <v>-2.7532788355673594E-2</v>
      </c>
      <c r="I31" s="32">
        <f>D31+G31</f>
        <v>2.7532788355673594E-2</v>
      </c>
      <c r="J31" s="31" t="e">
        <f>(G31/1.645)/D31</f>
        <v>#DIV/0!</v>
      </c>
    </row>
    <row r="32" spans="1:16" x14ac:dyDescent="0.3">
      <c r="A32" s="20" t="s">
        <v>44</v>
      </c>
      <c r="B32" s="26">
        <f>SUM(D9,D14)</f>
        <v>0</v>
      </c>
      <c r="C32" s="26" t="str">
        <f>D4</f>
        <v>57,235</v>
      </c>
      <c r="D32" s="27">
        <f>B32/C32</f>
        <v>0</v>
      </c>
      <c r="E32" s="19">
        <f>SQRT(SUMSQ(E9,E14))</f>
        <v>2284.8118084428747</v>
      </c>
      <c r="F32" s="26">
        <f>E4</f>
        <v>1582</v>
      </c>
      <c r="G32" s="31">
        <f>(SQRT(E32^2-(D32^2*F32^2)))/C32</f>
        <v>3.9919835912341654E-2</v>
      </c>
      <c r="H32" s="32">
        <f>D32-G32</f>
        <v>-3.9919835912341654E-2</v>
      </c>
      <c r="I32" s="32">
        <f>D32+G32</f>
        <v>3.9919835912341654E-2</v>
      </c>
      <c r="J32" s="31" t="e">
        <f>(G32/1.645)/D32</f>
        <v>#DIV/0!</v>
      </c>
    </row>
    <row r="34" spans="1:10" x14ac:dyDescent="0.3">
      <c r="A34" s="19" t="s">
        <v>49</v>
      </c>
      <c r="B34" s="19" t="s">
        <v>50</v>
      </c>
      <c r="C34" s="19" t="s">
        <v>51</v>
      </c>
      <c r="D34" s="19" t="s">
        <v>52</v>
      </c>
      <c r="E34" s="19" t="s">
        <v>53</v>
      </c>
      <c r="F34" s="19" t="s">
        <v>54</v>
      </c>
      <c r="G34" s="19" t="s">
        <v>55</v>
      </c>
      <c r="H34" s="19" t="s">
        <v>22</v>
      </c>
      <c r="I34" s="19" t="s">
        <v>56</v>
      </c>
      <c r="J34" s="19" t="s">
        <v>57</v>
      </c>
    </row>
    <row r="35" spans="1:10" x14ac:dyDescent="0.3">
      <c r="A35" s="19" t="s">
        <v>3</v>
      </c>
      <c r="B35" s="19"/>
      <c r="C35" s="19"/>
      <c r="D35" s="19"/>
      <c r="E35" s="19"/>
      <c r="F35" s="19"/>
      <c r="G35" s="19"/>
      <c r="H35" s="19"/>
      <c r="I35" s="19"/>
      <c r="J35" s="19"/>
    </row>
    <row r="36" spans="1:10" x14ac:dyDescent="0.3">
      <c r="A36" s="20" t="s">
        <v>40</v>
      </c>
      <c r="B36" s="26">
        <f>SUM(F6,F11)</f>
        <v>0</v>
      </c>
      <c r="C36" s="26" t="str">
        <f>F4</f>
        <v>459,372</v>
      </c>
      <c r="D36" s="27">
        <f>B36/C36</f>
        <v>0</v>
      </c>
      <c r="E36" s="19">
        <f>SQRT(SUMSQ(G6,G11))</f>
        <v>2210.7883209389361</v>
      </c>
      <c r="F36" s="26">
        <f>G4</f>
        <v>752</v>
      </c>
      <c r="G36" s="31">
        <f>(SQRT(E36^2-(D36^2*F36^2)))/C36</f>
        <v>4.812631855966267E-3</v>
      </c>
      <c r="H36" s="32">
        <f>D36-G36</f>
        <v>-4.812631855966267E-3</v>
      </c>
      <c r="I36" s="32">
        <f>D36+G36</f>
        <v>4.812631855966267E-3</v>
      </c>
      <c r="J36" s="31" t="e">
        <f>(G36/1.645)/D36</f>
        <v>#DIV/0!</v>
      </c>
    </row>
    <row r="37" spans="1:10" ht="26.4" x14ac:dyDescent="0.3">
      <c r="A37" s="20" t="s">
        <v>42</v>
      </c>
      <c r="B37" s="26">
        <f>SUM(F7,F12)</f>
        <v>0</v>
      </c>
      <c r="C37" s="26" t="str">
        <f>F4</f>
        <v>459,372</v>
      </c>
      <c r="D37" s="27">
        <f>B37/C37</f>
        <v>0</v>
      </c>
      <c r="E37" s="19">
        <f>SQRT(SUMSQ(G7,G12))</f>
        <v>4591.536235292062</v>
      </c>
      <c r="F37" s="26">
        <f>G4</f>
        <v>752</v>
      </c>
      <c r="G37" s="31">
        <f>(SQRT(E37^2-(D37^2*F37^2)))/C37</f>
        <v>9.9952461954408676E-3</v>
      </c>
      <c r="H37" s="32">
        <f>D37-G37</f>
        <v>-9.9952461954408676E-3</v>
      </c>
      <c r="I37" s="32">
        <f>D37+G37</f>
        <v>9.9952461954408676E-3</v>
      </c>
      <c r="J37" s="31" t="e">
        <f>(G37/1.645)/D37</f>
        <v>#DIV/0!</v>
      </c>
    </row>
    <row r="38" spans="1:10" x14ac:dyDescent="0.3">
      <c r="A38" s="20" t="s">
        <v>43</v>
      </c>
      <c r="B38" s="26">
        <f>SUM(F8,F13)</f>
        <v>0</v>
      </c>
      <c r="C38" s="26" t="str">
        <f>F4</f>
        <v>459,372</v>
      </c>
      <c r="D38" s="27">
        <f>B38/C38</f>
        <v>0</v>
      </c>
      <c r="E38" s="19">
        <f>SQRT(SUMSQ(G8,G13))</f>
        <v>5403.7063206654748</v>
      </c>
      <c r="F38" s="26">
        <f>G4</f>
        <v>752</v>
      </c>
      <c r="G38" s="31">
        <f>(SQRT(E38^2-(D38^2*F38^2)))/C38</f>
        <v>1.1763247043061994E-2</v>
      </c>
      <c r="H38" s="32">
        <f>D38-G38</f>
        <v>-1.1763247043061994E-2</v>
      </c>
      <c r="I38" s="32">
        <f>D38+G38</f>
        <v>1.1763247043061994E-2</v>
      </c>
      <c r="J38" s="31" t="e">
        <f>(G38/1.645)/D38</f>
        <v>#DIV/0!</v>
      </c>
    </row>
    <row r="39" spans="1:10" x14ac:dyDescent="0.3">
      <c r="A39" s="20" t="s">
        <v>44</v>
      </c>
      <c r="B39" s="26">
        <f>SUM(F9,F14)</f>
        <v>0</v>
      </c>
      <c r="C39" s="26" t="str">
        <f>F4</f>
        <v>459,372</v>
      </c>
      <c r="D39" s="27">
        <f>B39/C39</f>
        <v>0</v>
      </c>
      <c r="E39" s="19">
        <f>SQRT(SUMSQ(G9,G14))</f>
        <v>6431.7764264625994</v>
      </c>
      <c r="F39" s="26">
        <f>G4</f>
        <v>752</v>
      </c>
      <c r="G39" s="31">
        <f>(SQRT(E39^2-(D39^2*F39^2)))/C39</f>
        <v>1.4001237399019964E-2</v>
      </c>
      <c r="H39" s="32">
        <f>D39-G39</f>
        <v>-1.4001237399019964E-2</v>
      </c>
      <c r="I39" s="32">
        <f>D39+G39</f>
        <v>1.4001237399019964E-2</v>
      </c>
      <c r="J39" s="31" t="e">
        <f>(G39/1.645)/D39</f>
        <v>#DIV/0!</v>
      </c>
    </row>
    <row r="41" spans="1:10" x14ac:dyDescent="0.3">
      <c r="A41" s="19" t="s">
        <v>49</v>
      </c>
      <c r="B41" s="19" t="s">
        <v>50</v>
      </c>
      <c r="C41" s="19" t="s">
        <v>51</v>
      </c>
      <c r="D41" s="19" t="s">
        <v>52</v>
      </c>
      <c r="E41" s="19" t="s">
        <v>53</v>
      </c>
      <c r="F41" s="19" t="s">
        <v>54</v>
      </c>
      <c r="G41" s="19" t="s">
        <v>55</v>
      </c>
      <c r="H41" s="19" t="s">
        <v>22</v>
      </c>
      <c r="I41" s="19" t="s">
        <v>56</v>
      </c>
      <c r="J41" s="19" t="s">
        <v>57</v>
      </c>
    </row>
    <row r="42" spans="1:10" x14ac:dyDescent="0.3">
      <c r="A42" s="19" t="s">
        <v>46</v>
      </c>
      <c r="B42" s="19"/>
      <c r="C42" s="19"/>
      <c r="D42" s="19"/>
      <c r="E42" s="19"/>
      <c r="F42" s="19"/>
      <c r="G42" s="19"/>
      <c r="H42" s="19"/>
      <c r="I42" s="19"/>
      <c r="J42" s="19"/>
    </row>
    <row r="43" spans="1:10" x14ac:dyDescent="0.3">
      <c r="A43" s="20" t="s">
        <v>40</v>
      </c>
      <c r="B43" s="26">
        <f>SUM(H6,H11)</f>
        <v>0</v>
      </c>
      <c r="C43" s="26" t="str">
        <f>H4</f>
        <v>243,060</v>
      </c>
      <c r="D43" s="27">
        <f>B43/C43</f>
        <v>0</v>
      </c>
      <c r="E43" s="19">
        <f>SQRT(SUMSQ(I6,I11))</f>
        <v>5023.459863480547</v>
      </c>
      <c r="F43" s="26" t="s">
        <v>58</v>
      </c>
      <c r="G43" s="31" t="e">
        <f>(SQRT(E43^2-(D43^2*F43^2)))/C43</f>
        <v>#VALUE!</v>
      </c>
      <c r="H43" s="36" t="e">
        <f>D43-G43</f>
        <v>#VALUE!</v>
      </c>
      <c r="I43" s="32" t="e">
        <f>D43+G43</f>
        <v>#VALUE!</v>
      </c>
      <c r="J43" s="31" t="e">
        <f>(G43/1.645)/D43</f>
        <v>#VALUE!</v>
      </c>
    </row>
    <row r="44" spans="1:10" ht="26.4" x14ac:dyDescent="0.3">
      <c r="A44" s="20" t="s">
        <v>42</v>
      </c>
      <c r="B44" s="26">
        <f t="shared" ref="B44:B46" si="0">SUM(H7,H12)</f>
        <v>0</v>
      </c>
      <c r="C44" s="26" t="str">
        <f>H4</f>
        <v>243,060</v>
      </c>
      <c r="D44" s="27">
        <f>B44/C44</f>
        <v>0</v>
      </c>
      <c r="E44" s="19">
        <f t="shared" ref="E44:E46" si="1">SQRT(SUMSQ(I7,I12))</f>
        <v>5951.7158870362755</v>
      </c>
      <c r="F44" s="26" t="s">
        <v>58</v>
      </c>
      <c r="G44" s="31" t="e">
        <f>(SQRT(E44^2-(D44^2*F44^2)))/C44</f>
        <v>#VALUE!</v>
      </c>
      <c r="H44" s="32" t="e">
        <f>D44-G44</f>
        <v>#VALUE!</v>
      </c>
      <c r="I44" s="32" t="e">
        <f>D44+G44</f>
        <v>#VALUE!</v>
      </c>
      <c r="J44" s="31" t="e">
        <f>(G44/1.645)/D44</f>
        <v>#VALUE!</v>
      </c>
    </row>
    <row r="45" spans="1:10" x14ac:dyDescent="0.3">
      <c r="A45" s="20" t="s">
        <v>43</v>
      </c>
      <c r="B45" s="26">
        <f t="shared" si="0"/>
        <v>0</v>
      </c>
      <c r="C45" s="26" t="str">
        <f>H4</f>
        <v>243,060</v>
      </c>
      <c r="D45" s="27">
        <f>B45/C45</f>
        <v>0</v>
      </c>
      <c r="E45" s="19">
        <f t="shared" si="1"/>
        <v>4331.8921962578897</v>
      </c>
      <c r="F45" s="26" t="s">
        <v>58</v>
      </c>
      <c r="G45" s="31" t="e">
        <f>(SQRT(E45^2-(D45^2*F45^2)))/C45</f>
        <v>#VALUE!</v>
      </c>
      <c r="H45" s="32" t="e">
        <f>D45-G45</f>
        <v>#VALUE!</v>
      </c>
      <c r="I45" s="32" t="e">
        <f>D45+G45</f>
        <v>#VALUE!</v>
      </c>
      <c r="J45" s="31" t="e">
        <f>(G45/1.645)/D45</f>
        <v>#VALUE!</v>
      </c>
    </row>
    <row r="46" spans="1:10" x14ac:dyDescent="0.3">
      <c r="A46" s="20" t="s">
        <v>44</v>
      </c>
      <c r="B46" s="26">
        <f t="shared" si="0"/>
        <v>0</v>
      </c>
      <c r="C46" s="26" t="str">
        <f>H4</f>
        <v>243,060</v>
      </c>
      <c r="D46" s="27">
        <f>B46/C46</f>
        <v>0</v>
      </c>
      <c r="E46" s="19">
        <f t="shared" si="1"/>
        <v>4505.5601205621479</v>
      </c>
      <c r="F46" s="26" t="s">
        <v>58</v>
      </c>
      <c r="G46" s="31" t="e">
        <f>(SQRT(E46^2-(D46^2*F46^2)))/C46</f>
        <v>#VALUE!</v>
      </c>
      <c r="H46" s="32" t="e">
        <f>D46-G46</f>
        <v>#VALUE!</v>
      </c>
      <c r="I46" s="32" t="e">
        <f>D46+G46</f>
        <v>#VALUE!</v>
      </c>
      <c r="J46" s="31" t="e">
        <f>(G46/1.645)/D46</f>
        <v>#VALUE!</v>
      </c>
    </row>
    <row r="65" spans="1:15" ht="15.6" x14ac:dyDescent="0.3">
      <c r="A65" s="35">
        <v>2016</v>
      </c>
    </row>
    <row r="66" spans="1:15" ht="26.4" x14ac:dyDescent="0.3">
      <c r="A66" s="18" t="s">
        <v>28</v>
      </c>
      <c r="B66" s="53" t="s">
        <v>29</v>
      </c>
      <c r="C66" s="53"/>
      <c r="D66" s="53" t="s">
        <v>30</v>
      </c>
      <c r="E66" s="53"/>
      <c r="F66" s="54" t="s">
        <v>31</v>
      </c>
      <c r="G66" s="54"/>
      <c r="H66" s="53" t="s">
        <v>32</v>
      </c>
      <c r="I66" s="53"/>
      <c r="K66" s="19"/>
      <c r="L66" s="20" t="s">
        <v>33</v>
      </c>
      <c r="M66" s="20" t="s">
        <v>0</v>
      </c>
      <c r="N66" s="20" t="s">
        <v>3</v>
      </c>
      <c r="O66" s="20" t="s">
        <v>34</v>
      </c>
    </row>
    <row r="67" spans="1:15" ht="26.4" x14ac:dyDescent="0.3">
      <c r="A67" s="21"/>
      <c r="B67" s="33" t="s">
        <v>35</v>
      </c>
      <c r="C67" s="33" t="s">
        <v>36</v>
      </c>
      <c r="D67" s="33" t="s">
        <v>35</v>
      </c>
      <c r="E67" s="33" t="s">
        <v>36</v>
      </c>
      <c r="F67" s="34" t="s">
        <v>35</v>
      </c>
      <c r="G67" s="34" t="s">
        <v>36</v>
      </c>
      <c r="H67" s="33" t="s">
        <v>35</v>
      </c>
      <c r="I67" s="33" t="s">
        <v>36</v>
      </c>
      <c r="K67" s="20" t="s">
        <v>37</v>
      </c>
      <c r="L67" s="19">
        <f>B68</f>
        <v>64080</v>
      </c>
      <c r="M67" s="19">
        <f>D68</f>
        <v>53495</v>
      </c>
      <c r="N67" s="26">
        <f>F68</f>
        <v>449921</v>
      </c>
      <c r="O67" s="26">
        <f>H68</f>
        <v>233737</v>
      </c>
    </row>
    <row r="68" spans="1:15" x14ac:dyDescent="0.3">
      <c r="A68" s="33" t="s">
        <v>38</v>
      </c>
      <c r="B68" s="24">
        <v>64080</v>
      </c>
      <c r="C68" s="25">
        <v>1551</v>
      </c>
      <c r="D68" s="24">
        <v>53495</v>
      </c>
      <c r="E68" s="25">
        <v>1643</v>
      </c>
      <c r="F68" s="25">
        <v>449921</v>
      </c>
      <c r="G68" s="34">
        <v>481</v>
      </c>
      <c r="H68" s="24">
        <v>233737</v>
      </c>
      <c r="I68" s="34" t="s">
        <v>39</v>
      </c>
      <c r="K68" s="20" t="s">
        <v>40</v>
      </c>
      <c r="L68" s="26">
        <f>B70+B75</f>
        <v>6430</v>
      </c>
      <c r="M68" s="19">
        <f>D70+D75</f>
        <v>4103</v>
      </c>
      <c r="N68" s="26">
        <f>F70+F75</f>
        <v>12563</v>
      </c>
      <c r="O68" s="26">
        <f>H70+H75</f>
        <v>68178</v>
      </c>
    </row>
    <row r="69" spans="1:15" x14ac:dyDescent="0.3">
      <c r="A69" s="33" t="s">
        <v>41</v>
      </c>
      <c r="B69" s="24">
        <v>30251</v>
      </c>
      <c r="C69" s="25">
        <v>1093</v>
      </c>
      <c r="D69" s="24">
        <v>27060</v>
      </c>
      <c r="E69" s="34">
        <v>917</v>
      </c>
      <c r="F69" s="25">
        <v>225663</v>
      </c>
      <c r="G69" s="34">
        <v>357</v>
      </c>
      <c r="H69" s="24">
        <v>119046</v>
      </c>
      <c r="I69" s="34" t="s">
        <v>39</v>
      </c>
      <c r="K69" s="20" t="s">
        <v>42</v>
      </c>
      <c r="L69" s="19">
        <f>B71+B76</f>
        <v>19260</v>
      </c>
      <c r="M69" s="19">
        <f>D71+D76</f>
        <v>6812</v>
      </c>
      <c r="N69" s="26">
        <f>F71+F76</f>
        <v>47610</v>
      </c>
      <c r="O69" s="26">
        <f>H71+H76</f>
        <v>60505</v>
      </c>
    </row>
    <row r="70" spans="1:15" x14ac:dyDescent="0.3">
      <c r="A70" s="33" t="s">
        <v>40</v>
      </c>
      <c r="B70" s="24">
        <v>2669</v>
      </c>
      <c r="C70" s="34">
        <v>876</v>
      </c>
      <c r="D70" s="24">
        <v>1396</v>
      </c>
      <c r="E70" s="34">
        <v>763</v>
      </c>
      <c r="F70" s="25">
        <v>6432</v>
      </c>
      <c r="G70" s="25">
        <v>1515</v>
      </c>
      <c r="H70" s="24">
        <v>39083</v>
      </c>
      <c r="I70" s="25">
        <v>3164</v>
      </c>
      <c r="K70" s="20" t="s">
        <v>43</v>
      </c>
      <c r="L70" s="26">
        <f>B72+B77</f>
        <v>21745</v>
      </c>
      <c r="M70" s="19">
        <f>D72+D77</f>
        <v>9192</v>
      </c>
      <c r="N70" s="26">
        <f>F72+F77</f>
        <v>115814</v>
      </c>
      <c r="O70" s="26">
        <f>H72+H77</f>
        <v>51675</v>
      </c>
    </row>
    <row r="71" spans="1:15" ht="26.4" x14ac:dyDescent="0.3">
      <c r="A71" s="33" t="s">
        <v>42</v>
      </c>
      <c r="B71" s="24">
        <v>9821</v>
      </c>
      <c r="C71" s="25">
        <v>1781</v>
      </c>
      <c r="D71" s="24">
        <v>2807</v>
      </c>
      <c r="E71" s="34">
        <v>1042</v>
      </c>
      <c r="F71" s="25">
        <v>21285</v>
      </c>
      <c r="G71" s="25">
        <v>2443</v>
      </c>
      <c r="H71" s="24">
        <v>31801</v>
      </c>
      <c r="I71" s="25">
        <v>3315</v>
      </c>
      <c r="K71" s="20" t="s">
        <v>44</v>
      </c>
      <c r="L71" s="19">
        <f>B73+B78</f>
        <v>16645</v>
      </c>
      <c r="M71" s="19">
        <f>D73+D78</f>
        <v>33388</v>
      </c>
      <c r="N71" s="26">
        <f>F73+F78</f>
        <v>273934</v>
      </c>
      <c r="O71" s="26">
        <f>H73+H78</f>
        <v>53379</v>
      </c>
    </row>
    <row r="72" spans="1:15" x14ac:dyDescent="0.3">
      <c r="A72" s="33" t="s">
        <v>43</v>
      </c>
      <c r="B72" s="24">
        <v>10010</v>
      </c>
      <c r="C72" s="25">
        <v>1749</v>
      </c>
      <c r="D72" s="24">
        <v>5353</v>
      </c>
      <c r="E72" s="34">
        <v>1378</v>
      </c>
      <c r="F72" s="25">
        <v>60605</v>
      </c>
      <c r="G72" s="25">
        <v>4021</v>
      </c>
      <c r="H72" s="24">
        <v>23890</v>
      </c>
      <c r="I72" s="25">
        <v>2434</v>
      </c>
    </row>
    <row r="73" spans="1:15" x14ac:dyDescent="0.3">
      <c r="A73" s="33" t="s">
        <v>44</v>
      </c>
      <c r="B73" s="24">
        <v>7751</v>
      </c>
      <c r="C73" s="25">
        <v>1635</v>
      </c>
      <c r="D73" s="24">
        <v>17504</v>
      </c>
      <c r="E73" s="25">
        <v>1930</v>
      </c>
      <c r="F73" s="25">
        <v>137341</v>
      </c>
      <c r="G73" s="25">
        <v>4454</v>
      </c>
      <c r="H73" s="24">
        <v>24272</v>
      </c>
      <c r="I73" s="25">
        <v>2687</v>
      </c>
      <c r="K73" s="19"/>
      <c r="L73" s="20" t="s">
        <v>33</v>
      </c>
      <c r="M73" s="20" t="s">
        <v>0</v>
      </c>
      <c r="N73" s="20" t="s">
        <v>3</v>
      </c>
      <c r="O73" s="20" t="s">
        <v>2</v>
      </c>
    </row>
    <row r="74" spans="1:15" x14ac:dyDescent="0.3">
      <c r="A74" s="33" t="s">
        <v>45</v>
      </c>
      <c r="B74" s="24">
        <v>33829</v>
      </c>
      <c r="C74" s="25">
        <v>933</v>
      </c>
      <c r="D74" s="24">
        <v>26435</v>
      </c>
      <c r="E74" s="25">
        <v>1119</v>
      </c>
      <c r="F74" s="25">
        <v>224258</v>
      </c>
      <c r="G74" s="34">
        <v>305</v>
      </c>
      <c r="H74" s="24">
        <v>114691</v>
      </c>
      <c r="I74" s="34" t="s">
        <v>39</v>
      </c>
      <c r="K74" s="20" t="s">
        <v>40</v>
      </c>
      <c r="L74" s="27">
        <f>L68/L67</f>
        <v>0.10034332084893882</v>
      </c>
      <c r="M74" s="27">
        <f>M68/M67</f>
        <v>7.6698756893167588E-2</v>
      </c>
      <c r="N74" s="27">
        <f>N68/N67</f>
        <v>2.7922679759335527E-2</v>
      </c>
      <c r="O74" s="27">
        <f>O68/O67</f>
        <v>0.29168681038945482</v>
      </c>
    </row>
    <row r="75" spans="1:15" x14ac:dyDescent="0.3">
      <c r="A75" s="33" t="s">
        <v>40</v>
      </c>
      <c r="B75" s="24">
        <v>3761</v>
      </c>
      <c r="C75" s="34">
        <v>1185</v>
      </c>
      <c r="D75" s="24">
        <v>2707</v>
      </c>
      <c r="E75" s="34">
        <v>1431</v>
      </c>
      <c r="F75" s="25">
        <v>6131</v>
      </c>
      <c r="G75" s="25">
        <v>1462</v>
      </c>
      <c r="H75" s="24">
        <v>29095</v>
      </c>
      <c r="I75" s="25">
        <v>3247</v>
      </c>
      <c r="K75" s="20" t="s">
        <v>42</v>
      </c>
      <c r="L75" s="27">
        <f>L69/L67</f>
        <v>0.300561797752809</v>
      </c>
      <c r="M75" s="27">
        <f>M69/M67</f>
        <v>0.12733900364520048</v>
      </c>
      <c r="N75" s="27">
        <f>N69/N67</f>
        <v>0.10581857703908019</v>
      </c>
      <c r="O75" s="27">
        <f>O69/O67</f>
        <v>0.2588593162400476</v>
      </c>
    </row>
    <row r="76" spans="1:15" ht="26.4" x14ac:dyDescent="0.3">
      <c r="A76" s="33" t="s">
        <v>42</v>
      </c>
      <c r="B76" s="24">
        <v>9439</v>
      </c>
      <c r="C76" s="25">
        <v>1920</v>
      </c>
      <c r="D76" s="24">
        <v>4005</v>
      </c>
      <c r="E76" s="34">
        <v>1233</v>
      </c>
      <c r="F76" s="25">
        <v>26325</v>
      </c>
      <c r="G76" s="25">
        <v>3219</v>
      </c>
      <c r="H76" s="24">
        <v>28704</v>
      </c>
      <c r="I76" s="25">
        <v>2776</v>
      </c>
      <c r="K76" s="20" t="s">
        <v>43</v>
      </c>
      <c r="L76" s="27">
        <f>L70/L67</f>
        <v>0.33934144818976281</v>
      </c>
      <c r="M76" s="27">
        <f>M70/M67</f>
        <v>0.1718291429105524</v>
      </c>
      <c r="N76" s="27">
        <f>N70/N67</f>
        <v>0.2574096341357705</v>
      </c>
      <c r="O76" s="27">
        <f>O70/O67</f>
        <v>0.22108181417576164</v>
      </c>
    </row>
    <row r="77" spans="1:15" x14ac:dyDescent="0.3">
      <c r="A77" s="33" t="s">
        <v>43</v>
      </c>
      <c r="B77" s="24">
        <v>11735</v>
      </c>
      <c r="C77" s="25">
        <v>1774</v>
      </c>
      <c r="D77" s="24">
        <v>3839</v>
      </c>
      <c r="E77" s="25">
        <v>1034</v>
      </c>
      <c r="F77" s="25">
        <v>55209</v>
      </c>
      <c r="G77" s="25">
        <v>3311</v>
      </c>
      <c r="H77" s="24">
        <v>27785</v>
      </c>
      <c r="I77" s="25">
        <v>2896</v>
      </c>
      <c r="K77" s="20" t="s">
        <v>44</v>
      </c>
      <c r="L77" s="28">
        <f>L71/L67</f>
        <v>0.25975343320848937</v>
      </c>
      <c r="M77" s="27">
        <f>M71/M67</f>
        <v>0.62413309655107951</v>
      </c>
      <c r="N77" s="27">
        <f>N71/N67</f>
        <v>0.6088491090658138</v>
      </c>
      <c r="O77" s="27">
        <f>O71/O67</f>
        <v>0.22837205919473597</v>
      </c>
    </row>
    <row r="78" spans="1:15" x14ac:dyDescent="0.3">
      <c r="A78" s="33" t="s">
        <v>44</v>
      </c>
      <c r="B78" s="24">
        <v>8894</v>
      </c>
      <c r="C78" s="25">
        <v>1674</v>
      </c>
      <c r="D78" s="24">
        <v>15884</v>
      </c>
      <c r="E78" s="25">
        <v>1648</v>
      </c>
      <c r="F78" s="25">
        <v>136593</v>
      </c>
      <c r="G78" s="25">
        <v>3352</v>
      </c>
      <c r="H78" s="24">
        <v>29107</v>
      </c>
      <c r="I78" s="25">
        <v>2868</v>
      </c>
      <c r="L78" s="6">
        <f>SUM(L74:L77)</f>
        <v>1</v>
      </c>
      <c r="M78" s="6">
        <f>SUM(M74:M77)</f>
        <v>1</v>
      </c>
      <c r="N78" s="6">
        <f>SUM(N74:N77)</f>
        <v>1</v>
      </c>
      <c r="O78" s="6">
        <f>SUM(O74:O77)</f>
        <v>1</v>
      </c>
    </row>
    <row r="80" spans="1:15" x14ac:dyDescent="0.3">
      <c r="K80" s="38"/>
      <c r="L80" s="38" t="s">
        <v>0</v>
      </c>
      <c r="M80" s="38" t="s">
        <v>1</v>
      </c>
      <c r="N80" s="38" t="s">
        <v>46</v>
      </c>
      <c r="O80" s="38" t="s">
        <v>3</v>
      </c>
    </row>
    <row r="81" spans="1:16" x14ac:dyDescent="0.3">
      <c r="A81" t="s">
        <v>47</v>
      </c>
      <c r="K81" s="39" t="s">
        <v>44</v>
      </c>
      <c r="L81" s="40">
        <f>M77</f>
        <v>0.62413309655107951</v>
      </c>
      <c r="M81" s="40">
        <f>L77</f>
        <v>0.25975343320848937</v>
      </c>
      <c r="N81" s="40">
        <f>O77</f>
        <v>0.22837205919473597</v>
      </c>
      <c r="O81" s="40">
        <f>N77</f>
        <v>0.6088491090658138</v>
      </c>
      <c r="P81" s="29"/>
    </row>
    <row r="82" spans="1:16" x14ac:dyDescent="0.3">
      <c r="A82" t="s">
        <v>65</v>
      </c>
    </row>
    <row r="84" spans="1:16" x14ac:dyDescent="0.3">
      <c r="A84" s="19" t="s">
        <v>49</v>
      </c>
      <c r="B84" s="19" t="s">
        <v>50</v>
      </c>
      <c r="C84" s="19" t="s">
        <v>51</v>
      </c>
      <c r="D84" s="19" t="s">
        <v>52</v>
      </c>
      <c r="E84" s="19" t="s">
        <v>53</v>
      </c>
      <c r="F84" s="19" t="s">
        <v>54</v>
      </c>
      <c r="G84" s="19" t="s">
        <v>55</v>
      </c>
      <c r="H84" s="19" t="s">
        <v>22</v>
      </c>
      <c r="I84" s="19" t="s">
        <v>56</v>
      </c>
      <c r="J84" s="19" t="s">
        <v>57</v>
      </c>
    </row>
    <row r="85" spans="1:16" x14ac:dyDescent="0.3">
      <c r="A85" s="19" t="s">
        <v>1</v>
      </c>
      <c r="B85" s="19"/>
      <c r="C85" s="19"/>
      <c r="D85" s="19"/>
      <c r="E85" s="19"/>
      <c r="F85" s="19"/>
      <c r="G85" s="19"/>
      <c r="H85" s="19"/>
      <c r="I85" s="19"/>
      <c r="J85" s="19"/>
    </row>
    <row r="86" spans="1:16" x14ac:dyDescent="0.3">
      <c r="A86" s="20" t="s">
        <v>40</v>
      </c>
      <c r="B86" s="30">
        <f>SUM(B70,B75)</f>
        <v>6430</v>
      </c>
      <c r="C86" s="26">
        <f>B68</f>
        <v>64080</v>
      </c>
      <c r="D86" s="27">
        <f>B86/C86</f>
        <v>0.10034332084893882</v>
      </c>
      <c r="E86" s="19">
        <f>SQRT(SUMSQ(C70,C75))</f>
        <v>1473.6353008801059</v>
      </c>
      <c r="F86" s="26">
        <f>C68</f>
        <v>1551</v>
      </c>
      <c r="G86" s="31">
        <f>(SQRT(E86^2-(D86^2*F86^2)))/C86</f>
        <v>2.2868195752722462E-2</v>
      </c>
      <c r="H86" s="32">
        <f>D86-G86</f>
        <v>7.747512509621636E-2</v>
      </c>
      <c r="I86" s="32">
        <f>D86+G86</f>
        <v>0.12321151660166128</v>
      </c>
      <c r="J86" s="31">
        <f>(G86/1.645)/D86</f>
        <v>0.13854074828141788</v>
      </c>
    </row>
    <row r="87" spans="1:16" ht="26.4" x14ac:dyDescent="0.3">
      <c r="A87" s="20" t="s">
        <v>42</v>
      </c>
      <c r="B87" s="26">
        <f>SUM(B71,B76)</f>
        <v>19260</v>
      </c>
      <c r="C87" s="26">
        <f>B68</f>
        <v>64080</v>
      </c>
      <c r="D87" s="27">
        <f>B87/C87</f>
        <v>0.300561797752809</v>
      </c>
      <c r="E87" s="19">
        <f>SQRT(SUMSQ(C71,C76))</f>
        <v>2618.8472654967873</v>
      </c>
      <c r="F87" s="26">
        <f>C68</f>
        <v>1551</v>
      </c>
      <c r="G87" s="31">
        <f>(SQRT(E87^2-(D87^2*F87^2)))/C87</f>
        <v>4.021570786293277E-2</v>
      </c>
      <c r="H87" s="32">
        <f>D87-G87</f>
        <v>0.26034608988987623</v>
      </c>
      <c r="I87" s="32">
        <f>D87+G87</f>
        <v>0.34077750561574177</v>
      </c>
      <c r="J87" s="31">
        <f>(G87/1.645)/D87</f>
        <v>8.1338476829838732E-2</v>
      </c>
    </row>
    <row r="88" spans="1:16" x14ac:dyDescent="0.3">
      <c r="A88" s="20" t="s">
        <v>43</v>
      </c>
      <c r="B88" s="26">
        <f>SUM(B72,B77)</f>
        <v>21745</v>
      </c>
      <c r="C88" s="26">
        <f>B68</f>
        <v>64080</v>
      </c>
      <c r="D88" s="27">
        <f>B88/C88</f>
        <v>0.33934144818976281</v>
      </c>
      <c r="E88" s="19">
        <f>SQRT(SUMSQ(C72,C77))</f>
        <v>2491.1999116891443</v>
      </c>
      <c r="F88" s="26">
        <f>C68</f>
        <v>1551</v>
      </c>
      <c r="G88" s="31">
        <f>(SQRT(E88^2-(D88^2*F88^2)))/C88</f>
        <v>3.7998865460819556E-2</v>
      </c>
      <c r="H88" s="32">
        <f>D88-G88</f>
        <v>0.30134258272894326</v>
      </c>
      <c r="I88" s="32">
        <f>D88+G88</f>
        <v>0.37734031365058235</v>
      </c>
      <c r="J88" s="31">
        <f>(G88/1.645)/D88</f>
        <v>6.8071891556786404E-2</v>
      </c>
    </row>
    <row r="89" spans="1:16" x14ac:dyDescent="0.3">
      <c r="A89" s="20" t="s">
        <v>44</v>
      </c>
      <c r="B89" s="26">
        <f>SUM(B73,B78)</f>
        <v>16645</v>
      </c>
      <c r="C89" s="26">
        <f>B68</f>
        <v>64080</v>
      </c>
      <c r="D89" s="27">
        <f>B89/C89</f>
        <v>0.25975343320848937</v>
      </c>
      <c r="E89" s="19">
        <f>SQRT(SUMSQ(C73,C78))</f>
        <v>2339.978846058229</v>
      </c>
      <c r="F89" s="26">
        <f>C68</f>
        <v>1551</v>
      </c>
      <c r="G89" s="31">
        <f>(SQRT(E89^2-(D89^2*F89^2)))/C89</f>
        <v>3.5971222449521723E-2</v>
      </c>
      <c r="H89" s="32">
        <f>D89-G89</f>
        <v>0.22378221075896765</v>
      </c>
      <c r="I89" s="32">
        <f>D89+G89</f>
        <v>0.29572465565801109</v>
      </c>
      <c r="J89" s="31">
        <f>(G89/1.645)/D89</f>
        <v>8.418369781866647E-2</v>
      </c>
    </row>
    <row r="91" spans="1:16" x14ac:dyDescent="0.3">
      <c r="A91" s="19" t="s">
        <v>49</v>
      </c>
      <c r="B91" s="19" t="s">
        <v>50</v>
      </c>
      <c r="C91" s="19" t="s">
        <v>51</v>
      </c>
      <c r="D91" s="19" t="s">
        <v>52</v>
      </c>
      <c r="E91" s="19" t="s">
        <v>53</v>
      </c>
      <c r="F91" s="19" t="s">
        <v>54</v>
      </c>
      <c r="G91" s="19" t="s">
        <v>55</v>
      </c>
      <c r="H91" s="19" t="s">
        <v>22</v>
      </c>
      <c r="I91" s="19" t="s">
        <v>56</v>
      </c>
      <c r="J91" s="19" t="s">
        <v>57</v>
      </c>
    </row>
    <row r="92" spans="1:16" x14ac:dyDescent="0.3">
      <c r="A92" s="19" t="s">
        <v>30</v>
      </c>
      <c r="B92" s="19"/>
      <c r="C92" s="19"/>
      <c r="D92" s="19"/>
      <c r="E92" s="19"/>
      <c r="F92" s="19"/>
      <c r="G92" s="19"/>
      <c r="H92" s="19"/>
      <c r="I92" s="19"/>
      <c r="J92" s="19"/>
    </row>
    <row r="93" spans="1:16" x14ac:dyDescent="0.3">
      <c r="A93" s="20" t="s">
        <v>40</v>
      </c>
      <c r="B93" s="26">
        <f>SUM(D70,D75)</f>
        <v>4103</v>
      </c>
      <c r="C93" s="26">
        <f>D68</f>
        <v>53495</v>
      </c>
      <c r="D93" s="27">
        <f>B93/C93</f>
        <v>7.6698756893167588E-2</v>
      </c>
      <c r="E93" s="19">
        <f>SQRT(SUMSQ(E70,E75))</f>
        <v>1621.7058919545184</v>
      </c>
      <c r="F93" s="26">
        <f>E68</f>
        <v>1643</v>
      </c>
      <c r="G93" s="31">
        <f>(SQRT(E93^2-(D93^2*F93^2)))/C93</f>
        <v>3.0223429953033603E-2</v>
      </c>
      <c r="H93" s="32">
        <f>D93-G93</f>
        <v>4.6475326940133982E-2</v>
      </c>
      <c r="I93" s="32">
        <f>D93+G93</f>
        <v>0.10692218684620119</v>
      </c>
      <c r="J93" s="31">
        <f>(G93/1.645)/D93</f>
        <v>0.23954633022431249</v>
      </c>
    </row>
    <row r="94" spans="1:16" ht="26.4" x14ac:dyDescent="0.3">
      <c r="A94" s="20" t="s">
        <v>42</v>
      </c>
      <c r="B94" s="26">
        <f>SUM(D71,D76)</f>
        <v>6812</v>
      </c>
      <c r="C94" s="26">
        <f>D68</f>
        <v>53495</v>
      </c>
      <c r="D94" s="27">
        <f>B94/C94</f>
        <v>0.12733900364520048</v>
      </c>
      <c r="E94" s="19">
        <f>SQRT(SUMSQ(E71,E76))</f>
        <v>1614.327414126391</v>
      </c>
      <c r="F94" s="26">
        <f>E68</f>
        <v>1643</v>
      </c>
      <c r="G94" s="31">
        <f>(SQRT(E94^2-(D94^2*F94^2)))/C94</f>
        <v>2.9922658237871283E-2</v>
      </c>
      <c r="H94" s="32">
        <f>D94-G94</f>
        <v>9.74163454073292E-2</v>
      </c>
      <c r="I94" s="32">
        <f>D94+G94</f>
        <v>0.15726166188307178</v>
      </c>
      <c r="J94" s="31">
        <f>(G94/1.645)/D94</f>
        <v>0.1428475587007127</v>
      </c>
    </row>
    <row r="95" spans="1:16" x14ac:dyDescent="0.3">
      <c r="A95" s="20" t="s">
        <v>43</v>
      </c>
      <c r="B95" s="26">
        <f>SUM(D72,D77)</f>
        <v>9192</v>
      </c>
      <c r="C95" s="26">
        <f>D68</f>
        <v>53495</v>
      </c>
      <c r="D95" s="27">
        <f>B95/C95</f>
        <v>0.1718291429105524</v>
      </c>
      <c r="E95" s="19">
        <f>SQRT(SUMSQ(E72,E77))</f>
        <v>1722.8000464360337</v>
      </c>
      <c r="F95" s="26">
        <f>E68</f>
        <v>1643</v>
      </c>
      <c r="G95" s="31">
        <f>(SQRT(E95^2-(D95^2*F95^2)))/C95</f>
        <v>3.1769532296406763E-2</v>
      </c>
      <c r="H95" s="32">
        <f>D95-G95</f>
        <v>0.14005961061414562</v>
      </c>
      <c r="I95" s="32">
        <f>D95+G95</f>
        <v>0.20359867520695918</v>
      </c>
      <c r="J95" s="31">
        <f>(G95/1.645)/D95</f>
        <v>0.11239528559235332</v>
      </c>
    </row>
    <row r="96" spans="1:16" x14ac:dyDescent="0.3">
      <c r="A96" s="20" t="s">
        <v>44</v>
      </c>
      <c r="B96" s="26">
        <f>SUM(D73,D78)</f>
        <v>33388</v>
      </c>
      <c r="C96" s="26">
        <f>D68</f>
        <v>53495</v>
      </c>
      <c r="D96" s="27">
        <f>B96/C96</f>
        <v>0.62413309655107951</v>
      </c>
      <c r="E96" s="19">
        <f>SQRT(SUMSQ(E73,E78))</f>
        <v>2537.8739133376976</v>
      </c>
      <c r="F96" s="26">
        <f>E68</f>
        <v>1643</v>
      </c>
      <c r="G96" s="31">
        <f>(SQRT(E96^2-(D96^2*F96^2)))/C96</f>
        <v>4.3396146943174174E-2</v>
      </c>
      <c r="H96" s="32">
        <f>D96-G96</f>
        <v>0.58073694960790534</v>
      </c>
      <c r="I96" s="32">
        <f>D96+G96</f>
        <v>0.66752924349425369</v>
      </c>
      <c r="J96" s="31">
        <f>(G96/1.645)/D96</f>
        <v>4.2267645451582854E-2</v>
      </c>
    </row>
    <row r="98" spans="1:10" x14ac:dyDescent="0.3">
      <c r="A98" s="19" t="s">
        <v>49</v>
      </c>
      <c r="B98" s="19" t="s">
        <v>50</v>
      </c>
      <c r="C98" s="19" t="s">
        <v>51</v>
      </c>
      <c r="D98" s="19" t="s">
        <v>52</v>
      </c>
      <c r="E98" s="19" t="s">
        <v>53</v>
      </c>
      <c r="F98" s="19" t="s">
        <v>54</v>
      </c>
      <c r="G98" s="19" t="s">
        <v>55</v>
      </c>
      <c r="H98" s="19" t="s">
        <v>22</v>
      </c>
      <c r="I98" s="19" t="s">
        <v>56</v>
      </c>
      <c r="J98" s="19" t="s">
        <v>57</v>
      </c>
    </row>
    <row r="99" spans="1:10" x14ac:dyDescent="0.3">
      <c r="A99" s="19" t="s">
        <v>3</v>
      </c>
      <c r="B99" s="19"/>
      <c r="C99" s="19"/>
      <c r="D99" s="19"/>
      <c r="E99" s="19"/>
      <c r="F99" s="19"/>
      <c r="G99" s="19"/>
      <c r="H99" s="19"/>
      <c r="I99" s="19"/>
      <c r="J99" s="19"/>
    </row>
    <row r="100" spans="1:10" x14ac:dyDescent="0.3">
      <c r="A100" s="20" t="s">
        <v>40</v>
      </c>
      <c r="B100" s="26">
        <f>SUM(F70,F75)</f>
        <v>12563</v>
      </c>
      <c r="C100" s="26">
        <f>F68</f>
        <v>449921</v>
      </c>
      <c r="D100" s="27">
        <f>B100/C100</f>
        <v>2.7922679759335527E-2</v>
      </c>
      <c r="E100" s="19">
        <f>SQRT(SUMSQ(G70,G75))</f>
        <v>2105.3904625983278</v>
      </c>
      <c r="F100" s="26">
        <f>G68</f>
        <v>481</v>
      </c>
      <c r="G100" s="31">
        <f>(SQRT(E100^2-(D100^2*F100^2)))/C100</f>
        <v>4.6793717628838662E-3</v>
      </c>
      <c r="H100" s="32">
        <f>D100-G100</f>
        <v>2.3243307996451662E-2</v>
      </c>
      <c r="I100" s="32">
        <f>D100+G100</f>
        <v>3.2602051522219393E-2</v>
      </c>
      <c r="J100" s="31">
        <f>(G100/1.645)/D100</f>
        <v>0.10187427997196727</v>
      </c>
    </row>
    <row r="101" spans="1:10" ht="26.4" x14ac:dyDescent="0.3">
      <c r="A101" s="20" t="s">
        <v>42</v>
      </c>
      <c r="B101" s="26">
        <f>SUM(F71,F76)</f>
        <v>47610</v>
      </c>
      <c r="C101" s="26">
        <f>F68</f>
        <v>449921</v>
      </c>
      <c r="D101" s="27">
        <f>B101/C101</f>
        <v>0.10581857703908019</v>
      </c>
      <c r="E101" s="19">
        <f>SQRT(SUMSQ(G71,G76))</f>
        <v>4041.065453565433</v>
      </c>
      <c r="F101" s="26">
        <f>G68</f>
        <v>481</v>
      </c>
      <c r="G101" s="31">
        <f>(SQRT(E101^2-(D101^2*F101^2)))/C101</f>
        <v>8.9810097695280765E-3</v>
      </c>
      <c r="H101" s="32">
        <f>D101-G101</f>
        <v>9.6837567269552116E-2</v>
      </c>
      <c r="I101" s="32">
        <f>D101+G101</f>
        <v>0.11479958680860827</v>
      </c>
      <c r="J101" s="31">
        <f>(G101/1.645)/D101</f>
        <v>5.1593780220571803E-2</v>
      </c>
    </row>
    <row r="102" spans="1:10" x14ac:dyDescent="0.3">
      <c r="A102" s="20" t="s">
        <v>43</v>
      </c>
      <c r="B102" s="26">
        <f>SUM(F72,F77)</f>
        <v>115814</v>
      </c>
      <c r="C102" s="26">
        <f>F68</f>
        <v>449921</v>
      </c>
      <c r="D102" s="27">
        <f>B102/C102</f>
        <v>0.2574096341357705</v>
      </c>
      <c r="E102" s="19">
        <f>SQRT(SUMSQ(G72,G77))</f>
        <v>5208.7582013374358</v>
      </c>
      <c r="F102" s="26">
        <f>G68</f>
        <v>481</v>
      </c>
      <c r="G102" s="31">
        <f>(SQRT(E102^2-(D102^2*F102^2)))/C102</f>
        <v>1.1573779489311311E-2</v>
      </c>
      <c r="H102" s="32">
        <f>D102-G102</f>
        <v>0.24583585464645918</v>
      </c>
      <c r="I102" s="32">
        <f>D102+G102</f>
        <v>0.26898341362508182</v>
      </c>
      <c r="J102" s="31">
        <f>(G102/1.645)/D102</f>
        <v>2.7332823947981335E-2</v>
      </c>
    </row>
    <row r="103" spans="1:10" x14ac:dyDescent="0.3">
      <c r="A103" s="20" t="s">
        <v>44</v>
      </c>
      <c r="B103" s="26">
        <f>SUM(F73,F78)</f>
        <v>273934</v>
      </c>
      <c r="C103" s="26">
        <f>F68</f>
        <v>449921</v>
      </c>
      <c r="D103" s="27">
        <f>B103/C103</f>
        <v>0.6088491090658138</v>
      </c>
      <c r="E103" s="19">
        <f>SQRT(SUMSQ(G73,G78))</f>
        <v>5574.40759184328</v>
      </c>
      <c r="F103" s="26">
        <f>G68</f>
        <v>481</v>
      </c>
      <c r="G103" s="31">
        <f>(SQRT(E103^2-(D103^2*F103^2)))/C103</f>
        <v>1.237263773246622E-2</v>
      </c>
      <c r="H103" s="32">
        <f>D103-G103</f>
        <v>0.59647647133334758</v>
      </c>
      <c r="I103" s="32">
        <f>D103+G103</f>
        <v>0.62122174679828002</v>
      </c>
      <c r="J103" s="31">
        <f>(G103/1.645)/D103</f>
        <v>1.235340614233312E-2</v>
      </c>
    </row>
    <row r="105" spans="1:10" x14ac:dyDescent="0.3">
      <c r="A105" s="19" t="s">
        <v>49</v>
      </c>
      <c r="B105" s="19" t="s">
        <v>50</v>
      </c>
      <c r="C105" s="19" t="s">
        <v>51</v>
      </c>
      <c r="D105" s="19" t="s">
        <v>52</v>
      </c>
      <c r="E105" s="19" t="s">
        <v>53</v>
      </c>
      <c r="F105" s="19" t="s">
        <v>54</v>
      </c>
      <c r="G105" s="19" t="s">
        <v>55</v>
      </c>
      <c r="H105" s="19" t="s">
        <v>22</v>
      </c>
      <c r="I105" s="19" t="s">
        <v>56</v>
      </c>
      <c r="J105" s="19" t="s">
        <v>57</v>
      </c>
    </row>
    <row r="106" spans="1:10" x14ac:dyDescent="0.3">
      <c r="A106" s="19" t="s">
        <v>46</v>
      </c>
      <c r="B106" s="19"/>
      <c r="C106" s="19"/>
      <c r="D106" s="19"/>
      <c r="E106" s="19"/>
      <c r="F106" s="19"/>
      <c r="G106" s="19"/>
      <c r="H106" s="19"/>
      <c r="I106" s="19"/>
      <c r="J106" s="19"/>
    </row>
    <row r="107" spans="1:10" x14ac:dyDescent="0.3">
      <c r="A107" s="20" t="s">
        <v>40</v>
      </c>
      <c r="B107" s="26">
        <f>SUM(H70,H75)</f>
        <v>68178</v>
      </c>
      <c r="C107" s="26">
        <f>H68</f>
        <v>233737</v>
      </c>
      <c r="D107" s="27">
        <f>B107/C107</f>
        <v>0.29168681038945482</v>
      </c>
      <c r="E107" s="19">
        <f>SQRT(SUMSQ(I70,I75))</f>
        <v>4533.6414723707476</v>
      </c>
      <c r="F107" s="26" t="s">
        <v>58</v>
      </c>
      <c r="G107" s="31" t="e">
        <f>(SQRT(E107^2-(D107^2*F107^2)))/C107</f>
        <v>#VALUE!</v>
      </c>
      <c r="H107" s="36" t="e">
        <f>D107-G107</f>
        <v>#VALUE!</v>
      </c>
      <c r="I107" s="32" t="e">
        <f>D107+G107</f>
        <v>#VALUE!</v>
      </c>
      <c r="J107" s="31" t="e">
        <f>(G107/1.645)/D107</f>
        <v>#VALUE!</v>
      </c>
    </row>
    <row r="108" spans="1:10" ht="26.4" x14ac:dyDescent="0.3">
      <c r="A108" s="20" t="s">
        <v>42</v>
      </c>
      <c r="B108" s="26">
        <f t="shared" ref="B108:B110" si="2">SUM(H71,H76)</f>
        <v>60505</v>
      </c>
      <c r="C108" s="26">
        <f>H68</f>
        <v>233737</v>
      </c>
      <c r="D108" s="27">
        <f>B108/C108</f>
        <v>0.2588593162400476</v>
      </c>
      <c r="E108" s="19">
        <f t="shared" ref="E108:E110" si="3">SQRT(SUMSQ(I71,I76))</f>
        <v>4323.8178731301805</v>
      </c>
      <c r="F108" s="26" t="s">
        <v>58</v>
      </c>
      <c r="G108" s="31" t="e">
        <f>(SQRT(E108^2-(D108^2*F108^2)))/C108</f>
        <v>#VALUE!</v>
      </c>
      <c r="H108" s="32" t="e">
        <f>D108-G108</f>
        <v>#VALUE!</v>
      </c>
      <c r="I108" s="32" t="e">
        <f>D108+G108</f>
        <v>#VALUE!</v>
      </c>
      <c r="J108" s="31" t="e">
        <f>(G108/1.645)/D108</f>
        <v>#VALUE!</v>
      </c>
    </row>
    <row r="109" spans="1:10" x14ac:dyDescent="0.3">
      <c r="A109" s="20" t="s">
        <v>43</v>
      </c>
      <c r="B109" s="26">
        <f t="shared" si="2"/>
        <v>51675</v>
      </c>
      <c r="C109" s="26">
        <f>H68</f>
        <v>233737</v>
      </c>
      <c r="D109" s="27">
        <f>B109/C109</f>
        <v>0.22108181417576164</v>
      </c>
      <c r="E109" s="19">
        <f t="shared" si="3"/>
        <v>3783.0109701136212</v>
      </c>
      <c r="F109" s="26" t="s">
        <v>58</v>
      </c>
      <c r="G109" s="31" t="e">
        <f>(SQRT(E109^2-(D109^2*F109^2)))/C109</f>
        <v>#VALUE!</v>
      </c>
      <c r="H109" s="32" t="e">
        <f>D109-G109</f>
        <v>#VALUE!</v>
      </c>
      <c r="I109" s="32" t="e">
        <f>D109+G109</f>
        <v>#VALUE!</v>
      </c>
      <c r="J109" s="31" t="e">
        <f>(G109/1.645)/D109</f>
        <v>#VALUE!</v>
      </c>
    </row>
    <row r="110" spans="1:10" x14ac:dyDescent="0.3">
      <c r="A110" s="20" t="s">
        <v>44</v>
      </c>
      <c r="B110" s="26">
        <f t="shared" si="2"/>
        <v>53379</v>
      </c>
      <c r="C110" s="26">
        <f>H68</f>
        <v>233737</v>
      </c>
      <c r="D110" s="27">
        <f>B110/C110</f>
        <v>0.22837205919473597</v>
      </c>
      <c r="E110" s="19">
        <f t="shared" si="3"/>
        <v>3930.062722145793</v>
      </c>
      <c r="F110" s="26" t="s">
        <v>58</v>
      </c>
      <c r="G110" s="31" t="e">
        <f>(SQRT(E110^2-(D110^2*F110^2)))/C110</f>
        <v>#VALUE!</v>
      </c>
      <c r="H110" s="32" t="e">
        <f>D110-G110</f>
        <v>#VALUE!</v>
      </c>
      <c r="I110" s="32" t="e">
        <f>D110+G110</f>
        <v>#VALUE!</v>
      </c>
      <c r="J110" s="31" t="e">
        <f>(G110/1.645)/D110</f>
        <v>#VALUE!</v>
      </c>
    </row>
    <row r="114" spans="1:15" ht="15.6" x14ac:dyDescent="0.3">
      <c r="A114" s="35">
        <v>2015</v>
      </c>
    </row>
    <row r="115" spans="1:15" ht="26.4" x14ac:dyDescent="0.3">
      <c r="A115" s="18" t="s">
        <v>28</v>
      </c>
      <c r="B115" s="53" t="s">
        <v>29</v>
      </c>
      <c r="C115" s="53"/>
      <c r="D115" s="53" t="s">
        <v>30</v>
      </c>
      <c r="E115" s="53"/>
      <c r="F115" s="54" t="s">
        <v>31</v>
      </c>
      <c r="G115" s="54"/>
      <c r="H115" s="53" t="s">
        <v>32</v>
      </c>
      <c r="I115" s="53"/>
      <c r="K115" s="19"/>
      <c r="L115" s="20" t="s">
        <v>33</v>
      </c>
      <c r="M115" s="20" t="s">
        <v>0</v>
      </c>
      <c r="N115" s="20" t="s">
        <v>3</v>
      </c>
      <c r="O115" s="20" t="s">
        <v>34</v>
      </c>
    </row>
    <row r="116" spans="1:15" ht="26.4" x14ac:dyDescent="0.3">
      <c r="A116" s="21"/>
      <c r="B116" s="22" t="s">
        <v>35</v>
      </c>
      <c r="C116" s="22" t="s">
        <v>36</v>
      </c>
      <c r="D116" s="22" t="s">
        <v>35</v>
      </c>
      <c r="E116" s="22" t="s">
        <v>36</v>
      </c>
      <c r="F116" s="23" t="s">
        <v>35</v>
      </c>
      <c r="G116" s="23" t="s">
        <v>36</v>
      </c>
      <c r="H116" s="22" t="s">
        <v>35</v>
      </c>
      <c r="I116" s="22" t="s">
        <v>36</v>
      </c>
      <c r="K116" s="20" t="s">
        <v>37</v>
      </c>
      <c r="L116" s="19">
        <f>B117</f>
        <v>64960</v>
      </c>
      <c r="M116" s="19">
        <f>D117</f>
        <v>51959</v>
      </c>
      <c r="N116" s="19">
        <f>F117</f>
        <v>440784</v>
      </c>
      <c r="O116" s="26">
        <f>H117</f>
        <v>226925</v>
      </c>
    </row>
    <row r="117" spans="1:15" x14ac:dyDescent="0.3">
      <c r="A117" s="22" t="s">
        <v>38</v>
      </c>
      <c r="B117" s="24">
        <v>64960</v>
      </c>
      <c r="C117" s="25">
        <v>1862</v>
      </c>
      <c r="D117" s="24">
        <v>51959</v>
      </c>
      <c r="E117" s="25">
        <v>1611</v>
      </c>
      <c r="F117" s="24">
        <v>440784</v>
      </c>
      <c r="G117" s="23">
        <v>624</v>
      </c>
      <c r="H117" s="24">
        <v>226925</v>
      </c>
      <c r="I117" s="23" t="s">
        <v>39</v>
      </c>
      <c r="K117" s="20" t="s">
        <v>40</v>
      </c>
      <c r="L117" s="26">
        <f>B119+B124</f>
        <v>6322</v>
      </c>
      <c r="M117" s="19">
        <f>D119+D124</f>
        <v>4639</v>
      </c>
      <c r="N117" s="19">
        <f>F119+F124</f>
        <v>11170</v>
      </c>
      <c r="O117" s="26">
        <f>H119+H124</f>
        <v>69843</v>
      </c>
    </row>
    <row r="118" spans="1:15" x14ac:dyDescent="0.3">
      <c r="A118" s="22" t="s">
        <v>41</v>
      </c>
      <c r="B118" s="24">
        <v>31409</v>
      </c>
      <c r="C118" s="25">
        <v>1048</v>
      </c>
      <c r="D118" s="24">
        <v>25748</v>
      </c>
      <c r="E118" s="23">
        <v>798</v>
      </c>
      <c r="F118" s="24">
        <v>220557</v>
      </c>
      <c r="G118" s="23">
        <v>620</v>
      </c>
      <c r="H118" s="24">
        <v>115557</v>
      </c>
      <c r="I118" s="23" t="s">
        <v>39</v>
      </c>
      <c r="K118" s="20" t="s">
        <v>42</v>
      </c>
      <c r="L118" s="19">
        <f>B120+B125</f>
        <v>17189</v>
      </c>
      <c r="M118" s="19">
        <f>D120+D125</f>
        <v>4042</v>
      </c>
      <c r="N118" s="19">
        <f>F120+F125</f>
        <v>50925</v>
      </c>
      <c r="O118" s="19">
        <f>H120+H125</f>
        <v>66559</v>
      </c>
    </row>
    <row r="119" spans="1:15" x14ac:dyDescent="0.3">
      <c r="A119" s="22" t="s">
        <v>40</v>
      </c>
      <c r="B119" s="24">
        <v>2658</v>
      </c>
      <c r="C119" s="23">
        <v>807</v>
      </c>
      <c r="D119" s="24">
        <v>1895</v>
      </c>
      <c r="E119" s="23">
        <v>681</v>
      </c>
      <c r="F119" s="24">
        <v>6324</v>
      </c>
      <c r="G119" s="25">
        <v>1448</v>
      </c>
      <c r="H119" s="24">
        <v>37208</v>
      </c>
      <c r="I119" s="25">
        <v>3502</v>
      </c>
      <c r="K119" s="20" t="s">
        <v>43</v>
      </c>
      <c r="L119" s="19">
        <f>B121+B126</f>
        <v>24504</v>
      </c>
      <c r="M119" s="19">
        <f>D121+D126</f>
        <v>6082</v>
      </c>
      <c r="N119" s="19">
        <f>F121+F126</f>
        <v>109231</v>
      </c>
      <c r="O119" s="19">
        <f>H121+H126</f>
        <v>45077</v>
      </c>
    </row>
    <row r="120" spans="1:15" ht="26.4" x14ac:dyDescent="0.3">
      <c r="A120" s="22" t="s">
        <v>42</v>
      </c>
      <c r="B120" s="24">
        <v>9155</v>
      </c>
      <c r="C120" s="25">
        <v>1841</v>
      </c>
      <c r="D120" s="24">
        <v>1281</v>
      </c>
      <c r="E120" s="23">
        <v>730</v>
      </c>
      <c r="F120" s="24">
        <v>25501</v>
      </c>
      <c r="G120" s="25">
        <v>2802</v>
      </c>
      <c r="H120" s="24">
        <v>35255</v>
      </c>
      <c r="I120" s="25">
        <v>3325</v>
      </c>
      <c r="K120" s="20" t="s">
        <v>44</v>
      </c>
      <c r="L120" s="19">
        <f>B122+B127</f>
        <v>16945</v>
      </c>
      <c r="M120" s="26">
        <f>D122+D127</f>
        <v>37196</v>
      </c>
      <c r="N120" s="19">
        <f>F122+F127</f>
        <v>269458</v>
      </c>
      <c r="O120" s="19">
        <f>H122+H127</f>
        <v>45446</v>
      </c>
    </row>
    <row r="121" spans="1:15" x14ac:dyDescent="0.3">
      <c r="A121" s="22" t="s">
        <v>43</v>
      </c>
      <c r="B121" s="24">
        <v>11771</v>
      </c>
      <c r="C121" s="25">
        <v>1681</v>
      </c>
      <c r="D121" s="24">
        <v>2943</v>
      </c>
      <c r="E121" s="23">
        <v>932</v>
      </c>
      <c r="F121" s="24">
        <v>56133</v>
      </c>
      <c r="G121" s="25">
        <v>3519</v>
      </c>
      <c r="H121" s="24">
        <v>20569</v>
      </c>
      <c r="I121" s="25">
        <v>2706</v>
      </c>
    </row>
    <row r="122" spans="1:15" ht="26.4" x14ac:dyDescent="0.3">
      <c r="A122" s="22" t="s">
        <v>44</v>
      </c>
      <c r="B122" s="24">
        <v>7825</v>
      </c>
      <c r="C122" s="25">
        <v>1743</v>
      </c>
      <c r="D122" s="24">
        <v>19629</v>
      </c>
      <c r="E122" s="25">
        <v>1439</v>
      </c>
      <c r="F122" s="24">
        <v>132599</v>
      </c>
      <c r="G122" s="25">
        <v>4408</v>
      </c>
      <c r="H122" s="24">
        <v>22525</v>
      </c>
      <c r="I122" s="25">
        <v>2411</v>
      </c>
      <c r="K122" s="19"/>
      <c r="L122" s="20" t="s">
        <v>33</v>
      </c>
      <c r="M122" s="20" t="s">
        <v>0</v>
      </c>
      <c r="N122" s="20" t="s">
        <v>3</v>
      </c>
      <c r="O122" s="20" t="s">
        <v>34</v>
      </c>
    </row>
    <row r="123" spans="1:15" x14ac:dyDescent="0.3">
      <c r="A123" s="22" t="s">
        <v>45</v>
      </c>
      <c r="B123" s="24">
        <v>33551</v>
      </c>
      <c r="C123" s="25">
        <v>1184</v>
      </c>
      <c r="D123" s="24">
        <v>26211</v>
      </c>
      <c r="E123" s="25">
        <v>1259</v>
      </c>
      <c r="F123" s="24">
        <v>220227</v>
      </c>
      <c r="G123" s="23">
        <v>173</v>
      </c>
      <c r="H123" s="24">
        <v>111368</v>
      </c>
      <c r="I123" s="23" t="s">
        <v>39</v>
      </c>
      <c r="K123" s="20" t="s">
        <v>40</v>
      </c>
      <c r="L123" s="27">
        <f>L117/$L$116</f>
        <v>9.7321428571428573E-2</v>
      </c>
      <c r="M123" s="27">
        <f>M117/$M$116</f>
        <v>8.9281933832444815E-2</v>
      </c>
      <c r="N123" s="27">
        <f>N117/$N$116</f>
        <v>2.534121020726705E-2</v>
      </c>
      <c r="O123" s="27">
        <f>O117/$O$116</f>
        <v>0.30778010355844443</v>
      </c>
    </row>
    <row r="124" spans="1:15" x14ac:dyDescent="0.3">
      <c r="A124" s="22" t="s">
        <v>40</v>
      </c>
      <c r="B124" s="24">
        <v>3664</v>
      </c>
      <c r="C124" s="23">
        <v>892</v>
      </c>
      <c r="D124" s="24">
        <v>2744</v>
      </c>
      <c r="E124" s="23">
        <v>843</v>
      </c>
      <c r="F124" s="24">
        <v>4846</v>
      </c>
      <c r="G124" s="25">
        <v>1169</v>
      </c>
      <c r="H124" s="24">
        <v>32635</v>
      </c>
      <c r="I124" s="25">
        <v>2524</v>
      </c>
      <c r="K124" s="20" t="s">
        <v>42</v>
      </c>
      <c r="L124" s="27">
        <f>L118/$L$116</f>
        <v>0.26460899014778327</v>
      </c>
      <c r="M124" s="27">
        <f>M118/$M$116</f>
        <v>7.7792105313805121E-2</v>
      </c>
      <c r="N124" s="27">
        <f>N118/$N$116</f>
        <v>0.11553277795927257</v>
      </c>
      <c r="O124" s="27">
        <f>O118/$O$116</f>
        <v>0.29330836179354414</v>
      </c>
    </row>
    <row r="125" spans="1:15" ht="26.4" x14ac:dyDescent="0.3">
      <c r="A125" s="22" t="s">
        <v>42</v>
      </c>
      <c r="B125" s="24">
        <v>8034</v>
      </c>
      <c r="C125" s="25">
        <v>1470</v>
      </c>
      <c r="D125" s="24">
        <v>2761</v>
      </c>
      <c r="E125" s="23">
        <v>986</v>
      </c>
      <c r="F125" s="24">
        <v>25424</v>
      </c>
      <c r="G125" s="25">
        <v>2262</v>
      </c>
      <c r="H125" s="24">
        <v>31304</v>
      </c>
      <c r="I125" s="25">
        <v>3131</v>
      </c>
      <c r="K125" s="20" t="s">
        <v>43</v>
      </c>
      <c r="L125" s="27">
        <f>L119/$L$116</f>
        <v>0.37721674876847289</v>
      </c>
      <c r="M125" s="27">
        <f>M119/$M$116</f>
        <v>0.11705383090513674</v>
      </c>
      <c r="N125" s="27">
        <f>N119/$N$116</f>
        <v>0.24781071908236232</v>
      </c>
      <c r="O125" s="27">
        <f>O119/$O$116</f>
        <v>0.19864272336675112</v>
      </c>
    </row>
    <row r="126" spans="1:15" x14ac:dyDescent="0.3">
      <c r="A126" s="22" t="s">
        <v>43</v>
      </c>
      <c r="B126" s="24">
        <v>12733</v>
      </c>
      <c r="C126" s="25">
        <v>1825</v>
      </c>
      <c r="D126" s="24">
        <v>3139</v>
      </c>
      <c r="E126" s="25">
        <v>1006</v>
      </c>
      <c r="F126" s="24">
        <v>53098</v>
      </c>
      <c r="G126" s="25">
        <v>3447</v>
      </c>
      <c r="H126" s="24">
        <v>24508</v>
      </c>
      <c r="I126" s="25">
        <v>2802</v>
      </c>
      <c r="K126" s="20" t="s">
        <v>44</v>
      </c>
      <c r="L126" s="28">
        <f>L120/$L$116</f>
        <v>0.26085283251231528</v>
      </c>
      <c r="M126" s="27">
        <f>M120/$M$116</f>
        <v>0.71587212994861338</v>
      </c>
      <c r="N126" s="27">
        <f>N120/$N$116</f>
        <v>0.61131529275109808</v>
      </c>
      <c r="O126" s="27">
        <f>O120/$O$116</f>
        <v>0.20026881128126034</v>
      </c>
    </row>
    <row r="127" spans="1:15" x14ac:dyDescent="0.3">
      <c r="A127" s="22" t="s">
        <v>44</v>
      </c>
      <c r="B127" s="24">
        <v>9120</v>
      </c>
      <c r="C127" s="25">
        <v>1424</v>
      </c>
      <c r="D127" s="24">
        <v>17567</v>
      </c>
      <c r="E127" s="25">
        <v>1661</v>
      </c>
      <c r="F127" s="24">
        <v>136859</v>
      </c>
      <c r="G127" s="25">
        <v>3793</v>
      </c>
      <c r="H127" s="24">
        <v>22921</v>
      </c>
      <c r="I127" s="25">
        <v>2612</v>
      </c>
      <c r="L127" s="6">
        <f>SUM(L123:L126)</f>
        <v>1</v>
      </c>
      <c r="M127" s="6">
        <f>SUM(M123:M126)</f>
        <v>1</v>
      </c>
      <c r="N127" s="6">
        <f>SUM(N123:N126)</f>
        <v>1</v>
      </c>
      <c r="O127" s="6">
        <f>SUM(O123:O126)</f>
        <v>1</v>
      </c>
    </row>
    <row r="129" spans="1:16" x14ac:dyDescent="0.3">
      <c r="L129" t="s">
        <v>0</v>
      </c>
      <c r="M129" t="s">
        <v>1</v>
      </c>
      <c r="N129" t="s">
        <v>46</v>
      </c>
      <c r="O129" t="s">
        <v>3</v>
      </c>
    </row>
    <row r="130" spans="1:16" x14ac:dyDescent="0.3">
      <c r="A130" t="s">
        <v>47</v>
      </c>
      <c r="K130" s="20" t="s">
        <v>44</v>
      </c>
      <c r="L130" s="29">
        <f>M126</f>
        <v>0.71587212994861338</v>
      </c>
      <c r="M130" s="29">
        <f>L126</f>
        <v>0.26085283251231528</v>
      </c>
      <c r="N130" s="29">
        <f>O126</f>
        <v>0.20026881128126034</v>
      </c>
      <c r="O130" s="29">
        <f>N126</f>
        <v>0.61131529275109808</v>
      </c>
      <c r="P130" s="29"/>
    </row>
    <row r="131" spans="1:16" x14ac:dyDescent="0.3">
      <c r="A131" t="s">
        <v>48</v>
      </c>
    </row>
    <row r="133" spans="1:16" x14ac:dyDescent="0.3">
      <c r="A133" s="19" t="s">
        <v>49</v>
      </c>
      <c r="B133" s="19" t="s">
        <v>50</v>
      </c>
      <c r="C133" s="19" t="s">
        <v>51</v>
      </c>
      <c r="D133" s="19" t="s">
        <v>52</v>
      </c>
      <c r="E133" s="19" t="s">
        <v>53</v>
      </c>
      <c r="F133" s="19" t="s">
        <v>54</v>
      </c>
      <c r="G133" s="19" t="s">
        <v>55</v>
      </c>
      <c r="H133" s="19" t="s">
        <v>22</v>
      </c>
      <c r="I133" s="19" t="s">
        <v>56</v>
      </c>
      <c r="J133" s="19" t="s">
        <v>57</v>
      </c>
    </row>
    <row r="134" spans="1:16" x14ac:dyDescent="0.3">
      <c r="A134" s="19" t="s">
        <v>1</v>
      </c>
      <c r="B134" s="19"/>
      <c r="C134" s="19"/>
      <c r="D134" s="19"/>
      <c r="E134" s="19"/>
      <c r="F134" s="19"/>
      <c r="G134" s="19"/>
      <c r="H134" s="19"/>
      <c r="I134" s="19"/>
      <c r="J134" s="19"/>
    </row>
    <row r="135" spans="1:16" x14ac:dyDescent="0.3">
      <c r="A135" s="20" t="s">
        <v>40</v>
      </c>
      <c r="B135" s="30">
        <f>SUM(B119,B124)</f>
        <v>6322</v>
      </c>
      <c r="C135" s="26">
        <f>B117</f>
        <v>64960</v>
      </c>
      <c r="D135" s="27">
        <f>B135/C135</f>
        <v>9.7321428571428573E-2</v>
      </c>
      <c r="E135" s="19">
        <f>SQRT(SUMSQ(C119,C124))</f>
        <v>1202.8769679397806</v>
      </c>
      <c r="F135" s="26">
        <f>C117</f>
        <v>1862</v>
      </c>
      <c r="G135" s="31">
        <f>(SQRT(E135^2-(D135^2*F135^2)))/C135</f>
        <v>1.8305863113032499E-2</v>
      </c>
      <c r="H135" s="32">
        <f>D135-G135</f>
        <v>7.9015565458396081E-2</v>
      </c>
      <c r="I135" s="32">
        <f>D135+G135</f>
        <v>0.11562729168446106</v>
      </c>
      <c r="J135" s="31">
        <f>(G135/1.645)/D135</f>
        <v>0.11434464564064804</v>
      </c>
    </row>
    <row r="136" spans="1:16" ht="26.4" x14ac:dyDescent="0.3">
      <c r="A136" s="20" t="s">
        <v>42</v>
      </c>
      <c r="B136" s="26">
        <f>SUM(B120,B125)</f>
        <v>17189</v>
      </c>
      <c r="C136" s="26">
        <f>B117</f>
        <v>64960</v>
      </c>
      <c r="D136" s="27">
        <f>B136/C136</f>
        <v>0.26460899014778327</v>
      </c>
      <c r="E136" s="19">
        <f>SQRT(SUMSQ(C120,C125))</f>
        <v>2355.882212675328</v>
      </c>
      <c r="F136" s="26">
        <f>C117</f>
        <v>1862</v>
      </c>
      <c r="G136" s="31">
        <f>(SQRT(E136^2-(D136^2*F136^2)))/C136</f>
        <v>3.5464672144928093E-2</v>
      </c>
      <c r="H136" s="32">
        <f>D136-G136</f>
        <v>0.22914431800285517</v>
      </c>
      <c r="I136" s="32">
        <f>D136+G136</f>
        <v>0.30007366229271137</v>
      </c>
      <c r="J136" s="31">
        <f>(G136/1.645)/D136</f>
        <v>8.1475203093748144E-2</v>
      </c>
    </row>
    <row r="137" spans="1:16" x14ac:dyDescent="0.3">
      <c r="A137" s="20" t="s">
        <v>43</v>
      </c>
      <c r="B137" s="26">
        <f>SUM(B121,B126)</f>
        <v>24504</v>
      </c>
      <c r="C137" s="26">
        <f>B117</f>
        <v>64960</v>
      </c>
      <c r="D137" s="27">
        <f>B137/C137</f>
        <v>0.37721674876847289</v>
      </c>
      <c r="E137" s="19">
        <f>SQRT(SUMSQ(C121,C126))</f>
        <v>2481.2065613326108</v>
      </c>
      <c r="F137" s="26">
        <f>C117</f>
        <v>1862</v>
      </c>
      <c r="G137" s="31">
        <f>(SQRT(E137^2-(D137^2*F137^2)))/C137</f>
        <v>3.6633570387703464E-2</v>
      </c>
      <c r="H137" s="32">
        <f>D137-G137</f>
        <v>0.3405831783807694</v>
      </c>
      <c r="I137" s="32">
        <f>D137+G137</f>
        <v>0.41385031915617637</v>
      </c>
      <c r="J137" s="31">
        <f>(G137/1.645)/D137</f>
        <v>5.9036741408764908E-2</v>
      </c>
    </row>
    <row r="138" spans="1:16" x14ac:dyDescent="0.3">
      <c r="A138" s="20" t="s">
        <v>44</v>
      </c>
      <c r="B138" s="26">
        <f>SUM(B122,B127)</f>
        <v>16945</v>
      </c>
      <c r="C138" s="26">
        <f>B117</f>
        <v>64960</v>
      </c>
      <c r="D138" s="27">
        <f>B138/C138</f>
        <v>0.26085283251231528</v>
      </c>
      <c r="E138" s="19">
        <f>SQRT(SUMSQ(C122,C127))</f>
        <v>2250.7387676049834</v>
      </c>
      <c r="F138" s="26">
        <f>C117</f>
        <v>1862</v>
      </c>
      <c r="G138" s="31">
        <f>(SQRT(E138^2-(D138^2*F138^2)))/C138</f>
        <v>3.3831684892005033E-2</v>
      </c>
      <c r="H138" s="32">
        <f>D138-G138</f>
        <v>0.22702114762031025</v>
      </c>
      <c r="I138" s="32">
        <f>D138+G138</f>
        <v>0.29468451740432033</v>
      </c>
      <c r="J138" s="31">
        <f>(G138/1.645)/D138</f>
        <v>7.8842823351596023E-2</v>
      </c>
    </row>
    <row r="140" spans="1:16" x14ac:dyDescent="0.3">
      <c r="A140" s="19" t="s">
        <v>49</v>
      </c>
      <c r="B140" s="19" t="s">
        <v>50</v>
      </c>
      <c r="C140" s="19" t="s">
        <v>51</v>
      </c>
      <c r="D140" s="19" t="s">
        <v>52</v>
      </c>
      <c r="E140" s="19" t="s">
        <v>53</v>
      </c>
      <c r="F140" s="19" t="s">
        <v>54</v>
      </c>
      <c r="G140" s="19" t="s">
        <v>55</v>
      </c>
      <c r="H140" s="19" t="s">
        <v>22</v>
      </c>
      <c r="I140" s="19" t="s">
        <v>56</v>
      </c>
      <c r="J140" s="19" t="s">
        <v>57</v>
      </c>
    </row>
    <row r="141" spans="1:16" x14ac:dyDescent="0.3">
      <c r="A141" s="19" t="s">
        <v>30</v>
      </c>
      <c r="B141" s="19"/>
      <c r="C141" s="19"/>
      <c r="D141" s="19"/>
      <c r="E141" s="19"/>
      <c r="F141" s="19"/>
      <c r="G141" s="19"/>
      <c r="H141" s="19"/>
      <c r="I141" s="19"/>
      <c r="J141" s="19"/>
    </row>
    <row r="142" spans="1:16" x14ac:dyDescent="0.3">
      <c r="A142" s="20" t="s">
        <v>40</v>
      </c>
      <c r="B142" s="26">
        <f>SUM(D119,D124)</f>
        <v>4639</v>
      </c>
      <c r="C142" s="26">
        <f>D117</f>
        <v>51959</v>
      </c>
      <c r="D142" s="27">
        <f>B142/C142</f>
        <v>8.9281933832444815E-2</v>
      </c>
      <c r="E142" s="19">
        <f>SQRT(SUMSQ(E119,E124))</f>
        <v>1083.7019885558946</v>
      </c>
      <c r="F142" s="26">
        <f>E117</f>
        <v>1611</v>
      </c>
      <c r="G142" s="31">
        <f>(SQRT(E142^2-(D142^2*F142^2)))/C142</f>
        <v>2.067234790072069E-2</v>
      </c>
      <c r="H142" s="32">
        <f>D142-G142</f>
        <v>6.8609585931724129E-2</v>
      </c>
      <c r="I142" s="32">
        <f>D142+G142</f>
        <v>0.1099542817331655</v>
      </c>
      <c r="J142" s="31">
        <f>(G142/1.645)/D142</f>
        <v>0.14075386027063352</v>
      </c>
    </row>
    <row r="143" spans="1:16" ht="26.4" x14ac:dyDescent="0.3">
      <c r="A143" s="20" t="s">
        <v>42</v>
      </c>
      <c r="B143" s="26">
        <f>SUM(D120,D125)</f>
        <v>4042</v>
      </c>
      <c r="C143" s="26">
        <f>D117</f>
        <v>51959</v>
      </c>
      <c r="D143" s="27">
        <f>B143/C143</f>
        <v>7.7792105313805121E-2</v>
      </c>
      <c r="E143" s="19">
        <f>SQRT(SUMSQ(E120,E125))</f>
        <v>1226.8235406936076</v>
      </c>
      <c r="F143" s="26">
        <f>E117</f>
        <v>1611</v>
      </c>
      <c r="G143" s="31">
        <f>(SQRT(E143^2-(D143^2*F143^2)))/C143</f>
        <v>2.3487860073414801E-2</v>
      </c>
      <c r="H143" s="32">
        <f>D143-G143</f>
        <v>5.430424524039032E-2</v>
      </c>
      <c r="I143" s="32">
        <f>D143+G143</f>
        <v>0.10127996538721992</v>
      </c>
      <c r="J143" s="31">
        <f>(G143/1.645)/D143</f>
        <v>0.18354477402991379</v>
      </c>
    </row>
    <row r="144" spans="1:16" x14ac:dyDescent="0.3">
      <c r="A144" s="20" t="s">
        <v>43</v>
      </c>
      <c r="B144" s="26">
        <f>SUM(D121,D126)</f>
        <v>6082</v>
      </c>
      <c r="C144" s="26">
        <f>D117</f>
        <v>51959</v>
      </c>
      <c r="D144" s="27">
        <f>B144/C144</f>
        <v>0.11705383090513674</v>
      </c>
      <c r="E144" s="19">
        <f>SQRT(SUMSQ(E121,E126))</f>
        <v>1371.3715761966193</v>
      </c>
      <c r="F144" s="26">
        <f>E117</f>
        <v>1611</v>
      </c>
      <c r="G144" s="31">
        <f>(SQRT(E144^2-(D144^2*F144^2)))/C144</f>
        <v>2.6142623277731088E-2</v>
      </c>
      <c r="H144" s="32">
        <f>D144-G144</f>
        <v>9.0911207627405649E-2</v>
      </c>
      <c r="I144" s="32">
        <f>D144+G144</f>
        <v>0.14319645418286783</v>
      </c>
      <c r="J144" s="31">
        <f>(G144/1.645)/D144</f>
        <v>0.1357680657046334</v>
      </c>
    </row>
    <row r="145" spans="1:10" x14ac:dyDescent="0.3">
      <c r="A145" s="20" t="s">
        <v>44</v>
      </c>
      <c r="B145" s="26">
        <f>SUM(D122,D127)</f>
        <v>37196</v>
      </c>
      <c r="C145" s="26">
        <f>D117</f>
        <v>51959</v>
      </c>
      <c r="D145" s="27">
        <f>B145/C145</f>
        <v>0.71587212994861338</v>
      </c>
      <c r="E145" s="19">
        <f>SQRT(SUMSQ(E122,E127))</f>
        <v>2197.6446482541255</v>
      </c>
      <c r="F145" s="26">
        <f>E117</f>
        <v>1611</v>
      </c>
      <c r="G145" s="31">
        <f>(SQRT(E145^2-(D145^2*F145^2)))/C145</f>
        <v>3.6003859578683635E-2</v>
      </c>
      <c r="H145" s="32">
        <f>D145-G145</f>
        <v>0.67986827036992969</v>
      </c>
      <c r="I145" s="32">
        <f>D145+G145</f>
        <v>0.75187598952729706</v>
      </c>
      <c r="J145" s="31">
        <f>(G145/1.645)/D145</f>
        <v>3.0573679031552937E-2</v>
      </c>
    </row>
    <row r="147" spans="1:10" x14ac:dyDescent="0.3">
      <c r="A147" s="19" t="s">
        <v>49</v>
      </c>
      <c r="B147" s="19" t="s">
        <v>50</v>
      </c>
      <c r="C147" s="19" t="s">
        <v>51</v>
      </c>
      <c r="D147" s="19" t="s">
        <v>52</v>
      </c>
      <c r="E147" s="19" t="s">
        <v>53</v>
      </c>
      <c r="F147" s="19" t="s">
        <v>54</v>
      </c>
      <c r="G147" s="19" t="s">
        <v>55</v>
      </c>
      <c r="H147" s="19" t="s">
        <v>22</v>
      </c>
      <c r="I147" s="19" t="s">
        <v>56</v>
      </c>
      <c r="J147" s="19" t="s">
        <v>57</v>
      </c>
    </row>
    <row r="148" spans="1:10" x14ac:dyDescent="0.3">
      <c r="A148" s="19" t="s">
        <v>3</v>
      </c>
      <c r="B148" s="19"/>
      <c r="C148" s="19"/>
      <c r="D148" s="19"/>
      <c r="E148" s="19"/>
      <c r="F148" s="19"/>
      <c r="G148" s="19"/>
      <c r="H148" s="19"/>
      <c r="I148" s="19"/>
      <c r="J148" s="19"/>
    </row>
    <row r="149" spans="1:10" x14ac:dyDescent="0.3">
      <c r="A149" s="20" t="s">
        <v>40</v>
      </c>
      <c r="B149" s="26">
        <f>SUM(F119,F124)</f>
        <v>11170</v>
      </c>
      <c r="C149" s="26">
        <f>F117</f>
        <v>440784</v>
      </c>
      <c r="D149" s="27">
        <f>B149/C149</f>
        <v>2.534121020726705E-2</v>
      </c>
      <c r="E149" s="19">
        <f>SQRT(SUMSQ(G119,G124))</f>
        <v>1860.9849542648108</v>
      </c>
      <c r="F149" s="26">
        <f>G117</f>
        <v>624</v>
      </c>
      <c r="G149" s="31">
        <f>(SQRT(E149^2-(D149^2*F149^2)))/C149</f>
        <v>4.2218360270487752E-3</v>
      </c>
      <c r="H149" s="32">
        <f>D149-G149</f>
        <v>2.1119374180218274E-2</v>
      </c>
      <c r="I149" s="32">
        <f>D149+G149</f>
        <v>2.9563046234315826E-2</v>
      </c>
      <c r="J149" s="31">
        <f>(G149/1.645)/D149</f>
        <v>0.1012763656095037</v>
      </c>
    </row>
    <row r="150" spans="1:10" ht="26.4" x14ac:dyDescent="0.3">
      <c r="A150" s="20" t="s">
        <v>42</v>
      </c>
      <c r="B150" s="26">
        <f>SUM(F120,F125)</f>
        <v>50925</v>
      </c>
      <c r="C150" s="26">
        <f>F117</f>
        <v>440784</v>
      </c>
      <c r="D150" s="27">
        <f>B150/C150</f>
        <v>0.11553277795927257</v>
      </c>
      <c r="E150" s="19">
        <f>SQRT(SUMSQ(G120,G125))</f>
        <v>3601.0898350360549</v>
      </c>
      <c r="F150" s="26">
        <f>G117</f>
        <v>624</v>
      </c>
      <c r="G150" s="31">
        <f>(SQRT(E150^2-(D150^2*F150^2)))/C150</f>
        <v>8.1681007725362582E-3</v>
      </c>
      <c r="H150" s="32">
        <f>D150-G150</f>
        <v>0.10736467718673631</v>
      </c>
      <c r="I150" s="32">
        <f>D150+G150</f>
        <v>0.12370087873180882</v>
      </c>
      <c r="J150" s="31">
        <f>(G150/1.645)/D150</f>
        <v>4.2978372819216799E-2</v>
      </c>
    </row>
    <row r="151" spans="1:10" x14ac:dyDescent="0.3">
      <c r="A151" s="20" t="s">
        <v>43</v>
      </c>
      <c r="B151" s="26">
        <f>SUM(F121,F126)</f>
        <v>109231</v>
      </c>
      <c r="C151" s="26">
        <f>F117</f>
        <v>440784</v>
      </c>
      <c r="D151" s="27">
        <f>B151/C151</f>
        <v>0.24781071908236232</v>
      </c>
      <c r="E151" s="19">
        <f>SQRT(SUMSQ(G121,G126))</f>
        <v>4925.9689402187669</v>
      </c>
      <c r="F151" s="26">
        <f>G117</f>
        <v>624</v>
      </c>
      <c r="G151" s="31">
        <f>(SQRT(E151^2-(D151^2*F151^2)))/C151</f>
        <v>1.1169963614552594E-2</v>
      </c>
      <c r="H151" s="32">
        <f>D151-G151</f>
        <v>0.23664075546780972</v>
      </c>
      <c r="I151" s="32">
        <f>D151+G151</f>
        <v>0.25898068269691493</v>
      </c>
      <c r="J151" s="31">
        <f>(G151/1.645)/D151</f>
        <v>2.7400959339297926E-2</v>
      </c>
    </row>
    <row r="152" spans="1:10" x14ac:dyDescent="0.3">
      <c r="A152" s="20" t="s">
        <v>44</v>
      </c>
      <c r="B152" s="26">
        <f>SUM(F122,F127)</f>
        <v>269458</v>
      </c>
      <c r="C152" s="26">
        <f>F117</f>
        <v>440784</v>
      </c>
      <c r="D152" s="27">
        <f>B152/C152</f>
        <v>0.61131529275109808</v>
      </c>
      <c r="E152" s="19">
        <f>SQRT(SUMSQ(G122,G127))</f>
        <v>5815.2655141446467</v>
      </c>
      <c r="F152" s="26">
        <f>G117</f>
        <v>624</v>
      </c>
      <c r="G152" s="31">
        <f>(SQRT(E152^2-(D152^2*F152^2)))/C152</f>
        <v>1.316459034862617E-2</v>
      </c>
      <c r="H152" s="32">
        <f>D152-G152</f>
        <v>0.59815070240247192</v>
      </c>
      <c r="I152" s="32">
        <f>D152+G152</f>
        <v>0.62447988309972424</v>
      </c>
      <c r="J152" s="31">
        <f>(G152/1.645)/D152</f>
        <v>1.309110140116425E-2</v>
      </c>
    </row>
    <row r="154" spans="1:10" x14ac:dyDescent="0.3">
      <c r="A154" s="19" t="s">
        <v>49</v>
      </c>
      <c r="B154" s="19" t="s">
        <v>50</v>
      </c>
      <c r="C154" s="19" t="s">
        <v>51</v>
      </c>
      <c r="D154" s="19" t="s">
        <v>52</v>
      </c>
      <c r="E154" s="19" t="s">
        <v>53</v>
      </c>
      <c r="F154" s="19" t="s">
        <v>54</v>
      </c>
      <c r="G154" s="19" t="s">
        <v>55</v>
      </c>
      <c r="H154" s="19" t="s">
        <v>22</v>
      </c>
      <c r="I154" s="19" t="s">
        <v>56</v>
      </c>
      <c r="J154" s="19" t="s">
        <v>57</v>
      </c>
    </row>
    <row r="155" spans="1:10" x14ac:dyDescent="0.3">
      <c r="A155" s="19" t="s">
        <v>46</v>
      </c>
      <c r="B155" s="19"/>
      <c r="C155" s="19"/>
      <c r="D155" s="19"/>
      <c r="E155" s="19"/>
      <c r="F155" s="19"/>
      <c r="G155" s="19"/>
      <c r="H155" s="19"/>
      <c r="I155" s="19"/>
      <c r="J155" s="19"/>
    </row>
    <row r="156" spans="1:10" x14ac:dyDescent="0.3">
      <c r="A156" s="20" t="s">
        <v>40</v>
      </c>
      <c r="B156" s="26">
        <f>SUM(H119,H124)</f>
        <v>69843</v>
      </c>
      <c r="C156" s="26">
        <f>H117</f>
        <v>226925</v>
      </c>
      <c r="D156" s="27">
        <f>B156/C156</f>
        <v>0.30778010355844443</v>
      </c>
      <c r="E156" s="19">
        <f>SQRT(SUMSQ(I119,I124))</f>
        <v>4316.7788917200751</v>
      </c>
      <c r="F156" s="26" t="s">
        <v>58</v>
      </c>
      <c r="G156" s="31" t="e">
        <f>(SQRT(E156^2-(D156^2*F156^2)))/C156</f>
        <v>#VALUE!</v>
      </c>
      <c r="H156" s="32" t="e">
        <f>D156-G156</f>
        <v>#VALUE!</v>
      </c>
      <c r="I156" s="32" t="e">
        <f>D156+G156</f>
        <v>#VALUE!</v>
      </c>
      <c r="J156" s="31" t="e">
        <f>(G156/1.645)/D156</f>
        <v>#VALUE!</v>
      </c>
    </row>
    <row r="157" spans="1:10" ht="26.4" x14ac:dyDescent="0.3">
      <c r="A157" s="20" t="s">
        <v>42</v>
      </c>
      <c r="B157" s="26">
        <f>SUM(H120,H125)</f>
        <v>66559</v>
      </c>
      <c r="C157" s="26">
        <f>H117</f>
        <v>226925</v>
      </c>
      <c r="D157" s="27">
        <f>B157/C157</f>
        <v>0.29330836179354414</v>
      </c>
      <c r="E157" s="19">
        <f>SQRT(SUMSQ(I120,I125))</f>
        <v>4567.1419947271179</v>
      </c>
      <c r="F157" s="26" t="s">
        <v>58</v>
      </c>
      <c r="G157" s="31" t="e">
        <f>(SQRT(E157^2-(D157^2*F157^2)))/C157</f>
        <v>#VALUE!</v>
      </c>
      <c r="H157" s="32" t="e">
        <f>D157-G157</f>
        <v>#VALUE!</v>
      </c>
      <c r="I157" s="32" t="e">
        <f>D157+G157</f>
        <v>#VALUE!</v>
      </c>
      <c r="J157" s="31" t="e">
        <f>(G157/1.645)/D157</f>
        <v>#VALUE!</v>
      </c>
    </row>
    <row r="158" spans="1:10" x14ac:dyDescent="0.3">
      <c r="A158" s="20" t="s">
        <v>43</v>
      </c>
      <c r="B158" s="26">
        <f>SUM(H121,H126)</f>
        <v>45077</v>
      </c>
      <c r="C158" s="26">
        <f>H117</f>
        <v>226925</v>
      </c>
      <c r="D158" s="27">
        <f>B158/C158</f>
        <v>0.19864272336675112</v>
      </c>
      <c r="E158" s="19">
        <f>SQRT(SUMSQ(I121,I126))</f>
        <v>3895.3356723137481</v>
      </c>
      <c r="F158" s="26" t="s">
        <v>58</v>
      </c>
      <c r="G158" s="31" t="e">
        <f>(SQRT(E158^2-(D158^2*F158^2)))/C158</f>
        <v>#VALUE!</v>
      </c>
      <c r="H158" s="32" t="e">
        <f>D158-G158</f>
        <v>#VALUE!</v>
      </c>
      <c r="I158" s="32" t="e">
        <f>D158+G158</f>
        <v>#VALUE!</v>
      </c>
      <c r="J158" s="31" t="e">
        <f>(G158/1.645)/D158</f>
        <v>#VALUE!</v>
      </c>
    </row>
    <row r="159" spans="1:10" x14ac:dyDescent="0.3">
      <c r="A159" s="20" t="s">
        <v>44</v>
      </c>
      <c r="B159" s="26">
        <f>SUM(H122,H127)</f>
        <v>45446</v>
      </c>
      <c r="C159" s="26">
        <f>H117</f>
        <v>226925</v>
      </c>
      <c r="D159" s="27">
        <f>B159/C159</f>
        <v>0.20026881128126034</v>
      </c>
      <c r="E159" s="19">
        <f>SQRT(SUMSQ(I122,I127))</f>
        <v>3554.6399255058168</v>
      </c>
      <c r="F159" s="26" t="s">
        <v>58</v>
      </c>
      <c r="G159" s="31" t="e">
        <f>(SQRT(E159^2-(D159^2*F159^2)))/C159</f>
        <v>#VALUE!</v>
      </c>
      <c r="H159" s="32" t="e">
        <f>D159-G159</f>
        <v>#VALUE!</v>
      </c>
      <c r="I159" s="32" t="e">
        <f>D159+G159</f>
        <v>#VALUE!</v>
      </c>
      <c r="J159" s="31" t="e">
        <f>(G159/1.645)/D159</f>
        <v>#VALUE!</v>
      </c>
    </row>
  </sheetData>
  <mergeCells count="12">
    <mergeCell ref="B2:C2"/>
    <mergeCell ref="D2:E2"/>
    <mergeCell ref="F2:G2"/>
    <mergeCell ref="H2:I2"/>
    <mergeCell ref="B115:C115"/>
    <mergeCell ref="D115:E115"/>
    <mergeCell ref="F115:G115"/>
    <mergeCell ref="H115:I115"/>
    <mergeCell ref="B66:C66"/>
    <mergeCell ref="D66:E66"/>
    <mergeCell ref="F66:G66"/>
    <mergeCell ref="H66:I6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MFI</vt:lpstr>
      <vt:lpstr>Educational Attainment</vt:lpstr>
    </vt:vector>
  </TitlesOfParts>
  <Company>Austin ISD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AISD</cp:lastModifiedBy>
  <dcterms:created xsi:type="dcterms:W3CDTF">2014-03-19T16:00:07Z</dcterms:created>
  <dcterms:modified xsi:type="dcterms:W3CDTF">2019-05-20T18:24:27Z</dcterms:modified>
</cp:coreProperties>
</file>