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Housing Cost Burdened\For Web\"/>
    </mc:Choice>
  </mc:AlternateContent>
  <bookViews>
    <workbookView xWindow="0" yWindow="0" windowWidth="23040" windowHeight="8820"/>
  </bookViews>
  <sheets>
    <sheet name="Overview" sheetId="6" r:id="rId1"/>
    <sheet name="Estimates" sheetId="3" r:id="rId2"/>
    <sheet name="MOE" sheetId="2" r:id="rId3"/>
    <sheet name="NewFormat" sheetId="7" r:id="rId4"/>
  </sheets>
  <calcPr calcId="152511"/>
</workbook>
</file>

<file path=xl/calcChain.xml><?xml version="1.0" encoding="utf-8"?>
<calcChain xmlns="http://schemas.openxmlformats.org/spreadsheetml/2006/main">
  <c r="G21" i="6" l="1"/>
  <c r="C21" i="6"/>
  <c r="C17" i="6"/>
  <c r="G4" i="6" l="1"/>
  <c r="J11" i="6"/>
  <c r="G11" i="6"/>
  <c r="E17" i="6"/>
  <c r="D11" i="6"/>
  <c r="E11" i="6"/>
  <c r="C11" i="6"/>
  <c r="D40" i="2"/>
  <c r="M12" i="7"/>
  <c r="M11" i="7"/>
  <c r="M10" i="7"/>
  <c r="M9" i="7"/>
  <c r="M8" i="7"/>
  <c r="M7" i="7"/>
  <c r="M6" i="7"/>
  <c r="L12" i="7"/>
  <c r="L11" i="7"/>
  <c r="L10" i="7"/>
  <c r="L9" i="7"/>
  <c r="L8" i="7"/>
  <c r="L7" i="7"/>
  <c r="G16" i="7"/>
  <c r="L6" i="7"/>
  <c r="G17" i="6" l="1"/>
  <c r="I16" i="7"/>
  <c r="H42" i="2"/>
  <c r="G42" i="2"/>
  <c r="G41" i="2"/>
  <c r="G13" i="7"/>
  <c r="G74" i="7"/>
  <c r="I74" i="7"/>
  <c r="G75" i="7"/>
  <c r="I75" i="7"/>
  <c r="G76" i="7"/>
  <c r="I76" i="7"/>
  <c r="G77" i="7"/>
  <c r="I77" i="7"/>
  <c r="G78" i="7"/>
  <c r="I78" i="7"/>
  <c r="G79" i="7"/>
  <c r="I79" i="7"/>
  <c r="G80" i="7"/>
  <c r="I80" i="7"/>
  <c r="G81" i="7"/>
  <c r="G84" i="7"/>
  <c r="H74" i="7"/>
  <c r="H84" i="7"/>
  <c r="J84" i="7"/>
  <c r="G85" i="7"/>
  <c r="H75" i="7"/>
  <c r="H85" i="7"/>
  <c r="J85" i="7"/>
  <c r="G86" i="7"/>
  <c r="H76" i="7"/>
  <c r="H86" i="7"/>
  <c r="J86" i="7"/>
  <c r="G87" i="7"/>
  <c r="H77" i="7"/>
  <c r="H87" i="7"/>
  <c r="J87" i="7"/>
  <c r="G88" i="7"/>
  <c r="H78" i="7"/>
  <c r="H88" i="7"/>
  <c r="J88" i="7"/>
  <c r="G89" i="7"/>
  <c r="H79" i="7"/>
  <c r="H89" i="7"/>
  <c r="J89" i="7"/>
  <c r="G90" i="7"/>
  <c r="H80" i="7"/>
  <c r="H90" i="7"/>
  <c r="J90" i="7"/>
  <c r="G142" i="7"/>
  <c r="I142" i="7"/>
  <c r="G143" i="7"/>
  <c r="J143" i="7"/>
  <c r="I143" i="7"/>
  <c r="G144" i="7"/>
  <c r="I144" i="7"/>
  <c r="G145" i="7"/>
  <c r="I145" i="7"/>
  <c r="G146" i="7"/>
  <c r="I146" i="7"/>
  <c r="G147" i="7"/>
  <c r="J147" i="7"/>
  <c r="I147" i="7"/>
  <c r="G148" i="7"/>
  <c r="I148" i="7"/>
  <c r="G152" i="7"/>
  <c r="H142" i="7"/>
  <c r="H152" i="7"/>
  <c r="J152" i="7"/>
  <c r="G153" i="7"/>
  <c r="H143" i="7"/>
  <c r="I153" i="7"/>
  <c r="H153" i="7"/>
  <c r="J153" i="7"/>
  <c r="G154" i="7"/>
  <c r="H144" i="7"/>
  <c r="I154" i="7"/>
  <c r="H154" i="7"/>
  <c r="J154" i="7"/>
  <c r="G155" i="7"/>
  <c r="H145" i="7"/>
  <c r="I155" i="7"/>
  <c r="H155" i="7"/>
  <c r="J155" i="7"/>
  <c r="G156" i="7"/>
  <c r="H146" i="7"/>
  <c r="I156" i="7"/>
  <c r="H156" i="7"/>
  <c r="J156" i="7"/>
  <c r="G157" i="7"/>
  <c r="H147" i="7"/>
  <c r="I157" i="7"/>
  <c r="H157" i="7"/>
  <c r="J157" i="7"/>
  <c r="G158" i="7"/>
  <c r="H148" i="7"/>
  <c r="I158" i="7"/>
  <c r="H158" i="7"/>
  <c r="J158" i="7"/>
  <c r="I6" i="7"/>
  <c r="H16" i="7"/>
  <c r="J22" i="7"/>
  <c r="G22" i="7"/>
  <c r="J21" i="7"/>
  <c r="G21" i="7"/>
  <c r="H11" i="7"/>
  <c r="I21" i="7"/>
  <c r="J20" i="7"/>
  <c r="G20" i="7"/>
  <c r="J19" i="7"/>
  <c r="G19" i="7"/>
  <c r="J18" i="7"/>
  <c r="G18" i="7"/>
  <c r="J17" i="7"/>
  <c r="G17" i="7"/>
  <c r="H7" i="7"/>
  <c r="J16" i="7"/>
  <c r="I12" i="7"/>
  <c r="H22" i="7"/>
  <c r="H12" i="7"/>
  <c r="J12" i="7"/>
  <c r="G12" i="7"/>
  <c r="I11" i="7"/>
  <c r="H21" i="7"/>
  <c r="G11" i="7"/>
  <c r="J11" i="7"/>
  <c r="I10" i="7"/>
  <c r="H20" i="7"/>
  <c r="H10" i="7"/>
  <c r="I20" i="7"/>
  <c r="G10" i="7"/>
  <c r="J10" i="7"/>
  <c r="I9" i="7"/>
  <c r="H19" i="7"/>
  <c r="H9" i="7"/>
  <c r="I19" i="7"/>
  <c r="G9" i="7"/>
  <c r="J9" i="7"/>
  <c r="I8" i="7"/>
  <c r="H18" i="7"/>
  <c r="H8" i="7"/>
  <c r="G8" i="7"/>
  <c r="I7" i="7"/>
  <c r="H17" i="7"/>
  <c r="G7" i="7"/>
  <c r="J7" i="7"/>
  <c r="H6" i="7"/>
  <c r="G6" i="7"/>
  <c r="J8" i="7"/>
  <c r="I17" i="7"/>
  <c r="I18" i="7"/>
  <c r="I22" i="7"/>
  <c r="F42" i="2"/>
  <c r="E42" i="2"/>
  <c r="D42" i="2"/>
  <c r="F35" i="2"/>
  <c r="E35" i="2"/>
  <c r="H35" i="2" s="1"/>
  <c r="D35" i="2"/>
  <c r="G35" i="2" s="1"/>
  <c r="H17" i="2"/>
  <c r="C42" i="2"/>
  <c r="C35" i="2"/>
  <c r="H8" i="2"/>
  <c r="H7" i="2"/>
  <c r="G16" i="2"/>
  <c r="G17" i="2"/>
  <c r="G18" i="2"/>
  <c r="G19" i="2"/>
  <c r="G20" i="2"/>
  <c r="G21" i="2"/>
  <c r="H16" i="2"/>
  <c r="H18" i="2"/>
  <c r="H19" i="2"/>
  <c r="H20" i="2"/>
  <c r="H21" i="2"/>
  <c r="H15" i="2"/>
  <c r="G15" i="2"/>
  <c r="H6" i="2"/>
  <c r="H9" i="2"/>
  <c r="H10" i="2"/>
  <c r="H11" i="2"/>
  <c r="G6" i="2"/>
  <c r="I6" i="2" s="1"/>
  <c r="G7" i="2"/>
  <c r="G8" i="2"/>
  <c r="I8" i="2" s="1"/>
  <c r="G9" i="2"/>
  <c r="G10" i="2"/>
  <c r="G11" i="2"/>
  <c r="H5" i="2"/>
  <c r="G5" i="2"/>
  <c r="C33" i="2"/>
  <c r="C34" i="2"/>
  <c r="C40" i="2"/>
  <c r="C41" i="2"/>
  <c r="J131" i="3"/>
  <c r="J130" i="3"/>
  <c r="B192" i="3"/>
  <c r="B193" i="3"/>
  <c r="J128" i="3"/>
  <c r="K128" i="3"/>
  <c r="L128" i="3"/>
  <c r="J127" i="3"/>
  <c r="K127" i="3"/>
  <c r="L127" i="3"/>
  <c r="J126" i="3"/>
  <c r="K126" i="3"/>
  <c r="L126" i="3"/>
  <c r="J125" i="3"/>
  <c r="K125" i="3"/>
  <c r="L125" i="3"/>
  <c r="J124" i="3"/>
  <c r="K124" i="3"/>
  <c r="L124" i="3"/>
  <c r="J123" i="3"/>
  <c r="K123" i="3"/>
  <c r="L123" i="3"/>
  <c r="I128" i="3"/>
  <c r="I127" i="3"/>
  <c r="I126" i="3"/>
  <c r="I125" i="3"/>
  <c r="I124" i="3"/>
  <c r="I123" i="3"/>
  <c r="J122" i="3"/>
  <c r="K122" i="3"/>
  <c r="L122" i="3"/>
  <c r="I122" i="3"/>
  <c r="G113" i="3"/>
  <c r="G114" i="3"/>
  <c r="G115" i="3"/>
  <c r="G116" i="3"/>
  <c r="G117" i="3"/>
  <c r="G118" i="3"/>
  <c r="G112" i="3"/>
  <c r="F113" i="3"/>
  <c r="F114" i="3"/>
  <c r="F115" i="3"/>
  <c r="F116" i="3"/>
  <c r="F117" i="3"/>
  <c r="F118" i="3"/>
  <c r="F112" i="3"/>
  <c r="G40" i="2"/>
  <c r="F40" i="2"/>
  <c r="D41" i="2"/>
  <c r="E41" i="2"/>
  <c r="H41" i="2" s="1"/>
  <c r="F41" i="2"/>
  <c r="D33" i="2"/>
  <c r="G33" i="2" s="1"/>
  <c r="F33" i="2"/>
  <c r="D34" i="2"/>
  <c r="G34" i="2" s="1"/>
  <c r="F34" i="2"/>
  <c r="E40" i="2"/>
  <c r="H40" i="2"/>
  <c r="E34" i="2"/>
  <c r="H34" i="2" s="1"/>
  <c r="E33" i="2"/>
  <c r="H33" i="2" s="1"/>
  <c r="B132" i="3"/>
  <c r="H54" i="3"/>
  <c r="B195" i="3"/>
  <c r="J6" i="7"/>
  <c r="J74" i="7"/>
  <c r="I84" i="7"/>
  <c r="J75" i="7"/>
  <c r="I85" i="7"/>
  <c r="J80" i="7"/>
  <c r="I90" i="7"/>
  <c r="J76" i="7"/>
  <c r="I86" i="7"/>
  <c r="J78" i="7"/>
  <c r="I88" i="7"/>
  <c r="I152" i="7"/>
  <c r="H149" i="7"/>
  <c r="J145" i="7"/>
  <c r="J79" i="7"/>
  <c r="I89" i="7"/>
  <c r="J148" i="7"/>
  <c r="J146" i="7"/>
  <c r="J144" i="7"/>
  <c r="J142" i="7"/>
  <c r="J77" i="7"/>
  <c r="I87" i="7"/>
  <c r="I5" i="2" l="1"/>
  <c r="I9" i="2"/>
  <c r="I19" i="2" s="1"/>
  <c r="J9" i="2" s="1"/>
  <c r="I34" i="2"/>
  <c r="I41" i="2" s="1"/>
  <c r="J34" i="2" s="1"/>
  <c r="I33" i="2"/>
  <c r="I40" i="2" s="1"/>
  <c r="J33" i="2" s="1"/>
  <c r="I11" i="2"/>
  <c r="I21" i="2" s="1"/>
  <c r="J11" i="2" s="1"/>
  <c r="I7" i="2"/>
  <c r="I17" i="2" s="1"/>
  <c r="J7" i="2" s="1"/>
  <c r="I35" i="2"/>
  <c r="I42" i="2" s="1"/>
  <c r="J35" i="2" s="1"/>
  <c r="I10" i="2"/>
  <c r="I20" i="2" s="1"/>
  <c r="J10" i="2" s="1"/>
  <c r="I15" i="2"/>
  <c r="J5" i="2" s="1"/>
  <c r="L11" i="2"/>
  <c r="I16" i="2"/>
  <c r="J6" i="2" s="1"/>
  <c r="I18" i="2"/>
  <c r="J8" i="2" s="1"/>
  <c r="K11" i="2"/>
  <c r="L9" i="2"/>
  <c r="K9" i="2" l="1"/>
  <c r="K34" i="2"/>
  <c r="K33" i="2"/>
  <c r="L5" i="2"/>
  <c r="K5" i="2"/>
  <c r="L35" i="2"/>
  <c r="K7" i="2"/>
  <c r="K8" i="2"/>
  <c r="L6" i="2"/>
  <c r="K35" i="2"/>
  <c r="L34" i="2"/>
  <c r="L8" i="2"/>
  <c r="L33" i="2"/>
  <c r="L10" i="2"/>
  <c r="L7" i="2"/>
  <c r="K6" i="2"/>
  <c r="K10" i="2"/>
</calcChain>
</file>

<file path=xl/sharedStrings.xml><?xml version="1.0" encoding="utf-8"?>
<sst xmlns="http://schemas.openxmlformats.org/spreadsheetml/2006/main" count="424" uniqueCount="78">
  <si>
    <t xml:space="preserve">  Less than $10,000:</t>
  </si>
  <si>
    <t xml:space="preserve">  $10,000 to $19,999:</t>
  </si>
  <si>
    <t xml:space="preserve">  $20,000 to $34,999:</t>
  </si>
  <si>
    <t xml:space="preserve">  $35,000 to $49,999:</t>
  </si>
  <si>
    <t xml:space="preserve">  $50,000 to $74,999:</t>
  </si>
  <si>
    <t xml:space="preserve">  $75,000 to $99,999:</t>
  </si>
  <si>
    <t xml:space="preserve">  $100,000 or more:</t>
  </si>
  <si>
    <t>Total Owners</t>
  </si>
  <si>
    <t>Total Renters</t>
  </si>
  <si>
    <t>HCB Renters</t>
  </si>
  <si>
    <t>HCB Owners</t>
  </si>
  <si>
    <t>MOE</t>
  </si>
  <si>
    <t>Number</t>
  </si>
  <si>
    <t>Total Households</t>
  </si>
  <si>
    <t>Total Cost-Burdened</t>
  </si>
  <si>
    <t>% Cost-Burdened</t>
  </si>
  <si>
    <t>Source: U.S. Census Bureau, American Community Survey, 5-Year Estimates</t>
  </si>
  <si>
    <t>Table B25074:</t>
  </si>
  <si>
    <t>Household Income by Gross Rent as a Percentage of Household Income in the Past 12 Months</t>
  </si>
  <si>
    <t>CV</t>
  </si>
  <si>
    <t>Lower Estimate</t>
  </si>
  <si>
    <t>Upper Estimate</t>
  </si>
  <si>
    <t>Margin of Error</t>
  </si>
  <si>
    <t xml:space="preserve">  Less than $50,000:</t>
  </si>
  <si>
    <t xml:space="preserve">  $50,000 to $99,999:</t>
  </si>
  <si>
    <t>Correlation Between % Cost-Burdened and % Renters</t>
  </si>
  <si>
    <t>Non-HCB Renters</t>
  </si>
  <si>
    <t>Non-HCB Owners</t>
  </si>
  <si>
    <t>Cost-Burdened Renters</t>
  </si>
  <si>
    <t>Non-Cost-Burdened Renters</t>
  </si>
  <si>
    <t>Cost-Burdened Owners</t>
  </si>
  <si>
    <t>Non-Cost-Burdened Owners</t>
  </si>
  <si>
    <t>Total Cost-Burdened (All Households)</t>
  </si>
  <si>
    <t>Median Household Income (2009-2013)</t>
  </si>
  <si>
    <t>ACS 5-Year Estimates, Table B19013</t>
  </si>
  <si>
    <t>Number of Households Below Median Household Income That are Housing Cost-Burdened*</t>
  </si>
  <si>
    <t>*Excluding Households with Incomes Between $50,000 and $58,025</t>
  </si>
  <si>
    <t>Percent of Housing Cost-Burdened Households Who Make Below Median Household Income</t>
  </si>
  <si>
    <t>Severly HCB Renters</t>
  </si>
  <si>
    <t>Non Cost Burdened</t>
  </si>
  <si>
    <t>Not Cost-Burdened</t>
  </si>
  <si>
    <t>Cost-Burdened</t>
  </si>
  <si>
    <t>Severely Cost-Burdened</t>
  </si>
  <si>
    <t>Table C25095: Household Income by Selected Monthly Owner Costs As a Percentage of Household Income in the Past 12 Months (1-year estimates)</t>
  </si>
  <si>
    <t>Table B25074: Household Income by Gross Rent as a Percentage of Household Income in the Past 12 Months</t>
  </si>
  <si>
    <t xml:space="preserve"># of Renters that are Cost-Burdened and Severly Cost-Burdened by Income Level </t>
  </si>
  <si>
    <t xml:space="preserve">  Less than $10,000</t>
  </si>
  <si>
    <t xml:space="preserve">  $10,000 - $19,999</t>
  </si>
  <si>
    <t xml:space="preserve">  $20,000 - $34,999</t>
  </si>
  <si>
    <t xml:space="preserve">  $35,000 - $49,999</t>
  </si>
  <si>
    <t xml:space="preserve">  $50,000 - $74,999</t>
  </si>
  <si>
    <t xml:space="preserve">  $75,000 - $99,999</t>
  </si>
  <si>
    <t xml:space="preserve">  $100,000 or more</t>
  </si>
  <si>
    <t>All Housing Cost Burdened</t>
  </si>
  <si>
    <t/>
  </si>
  <si>
    <t>Travis County, Texas</t>
  </si>
  <si>
    <t>Estimate</t>
  </si>
  <si>
    <t>Total:</t>
  </si>
  <si>
    <t xml:space="preserve">    Less than 20.0 percent</t>
  </si>
  <si>
    <t xml:space="preserve">    20.0 to 24.9 percent</t>
  </si>
  <si>
    <t xml:space="preserve">    25.0 to 29.9 percent</t>
  </si>
  <si>
    <t xml:space="preserve">    30.0 to 34.9 percent</t>
  </si>
  <si>
    <t xml:space="preserve">    35.0 to 39.9 percent</t>
  </si>
  <si>
    <t xml:space="preserve">    40.0 to 49.9 percent</t>
  </si>
  <si>
    <t xml:space="preserve">    50.0 percent or more</t>
  </si>
  <si>
    <t xml:space="preserve">    Not computed</t>
  </si>
  <si>
    <t>All HCB</t>
  </si>
  <si>
    <t>Source: U.S. Census Bureau, 2016 American Community Survey 5-Year Estimates</t>
  </si>
  <si>
    <t>Under $35,000</t>
  </si>
  <si>
    <t>Under $35k Cost Burdened</t>
  </si>
  <si>
    <t>Total Under $35k</t>
  </si>
  <si>
    <t>% under $35k Cost Burdened</t>
  </si>
  <si>
    <t>Source: U.S. Census Bureau, American Community Survey, 5-Year Estimates (2013-2017)</t>
  </si>
  <si>
    <t>MOE Renters</t>
  </si>
  <si>
    <t>MOE HCB</t>
  </si>
  <si>
    <t>Housing Cost-Burdened</t>
  </si>
  <si>
    <t>Under $35k Severely CB</t>
  </si>
  <si>
    <t>% under $35k Severely 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</si>
</sst>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3" applyFont="1" applyFill="1" applyBorder="1" applyAlignment="1">
      <alignment vertical="top"/>
    </xf>
    <xf numFmtId="0" fontId="2" fillId="2" borderId="1" xfId="3" applyFont="1" applyFill="1" applyBorder="1" applyAlignment="1">
      <alignment vertical="top"/>
    </xf>
    <xf numFmtId="0" fontId="0" fillId="0" borderId="2" xfId="0" applyBorder="1"/>
    <xf numFmtId="164" fontId="4" fillId="0" borderId="2" xfId="1" applyNumberFormat="1" applyFont="1" applyBorder="1"/>
    <xf numFmtId="0" fontId="0" fillId="0" borderId="2" xfId="0" applyFill="1" applyBorder="1"/>
    <xf numFmtId="9" fontId="4" fillId="0" borderId="2" xfId="7" applyFont="1" applyBorder="1"/>
    <xf numFmtId="3" fontId="6" fillId="0" borderId="2" xfId="3" applyNumberFormat="1" applyFont="1" applyBorder="1"/>
    <xf numFmtId="0" fontId="6" fillId="0" borderId="2" xfId="3" applyFont="1" applyBorder="1"/>
    <xf numFmtId="9" fontId="4" fillId="0" borderId="2" xfId="7" applyFont="1" applyFill="1" applyBorder="1"/>
    <xf numFmtId="0" fontId="5" fillId="0" borderId="0" xfId="0" applyFont="1"/>
    <xf numFmtId="164" fontId="6" fillId="0" borderId="2" xfId="3" applyNumberFormat="1" applyFont="1" applyBorder="1"/>
    <xf numFmtId="164" fontId="0" fillId="0" borderId="2" xfId="0" applyNumberFormat="1" applyBorder="1"/>
    <xf numFmtId="9" fontId="4" fillId="0" borderId="2" xfId="7" applyFont="1" applyBorder="1"/>
    <xf numFmtId="164" fontId="0" fillId="0" borderId="0" xfId="0" applyNumberFormat="1"/>
    <xf numFmtId="9" fontId="0" fillId="0" borderId="0" xfId="0" applyNumberFormat="1"/>
    <xf numFmtId="0" fontId="0" fillId="0" borderId="0" xfId="0" applyBorder="1"/>
    <xf numFmtId="164" fontId="4" fillId="0" borderId="0" xfId="1" applyNumberFormat="1" applyFont="1" applyBorder="1"/>
    <xf numFmtId="9" fontId="6" fillId="0" borderId="2" xfId="7" applyNumberFormat="1" applyFont="1" applyBorder="1"/>
    <xf numFmtId="9" fontId="4" fillId="0" borderId="0" xfId="7" applyFont="1"/>
    <xf numFmtId="0" fontId="0" fillId="0" borderId="0" xfId="0" applyAlignment="1">
      <alignment wrapText="1"/>
    </xf>
    <xf numFmtId="6" fontId="0" fillId="0" borderId="0" xfId="0" applyNumberFormat="1"/>
    <xf numFmtId="43" fontId="0" fillId="0" borderId="0" xfId="0" applyNumberFormat="1"/>
    <xf numFmtId="3" fontId="4" fillId="0" borderId="2" xfId="1" applyNumberFormat="1" applyFon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6" xfId="3" applyFont="1" applyFill="1" applyBorder="1" applyAlignment="1">
      <alignment vertical="top"/>
    </xf>
    <xf numFmtId="0" fontId="2" fillId="2" borderId="7" xfId="3" applyFont="1" applyFill="1" applyBorder="1" applyAlignment="1">
      <alignment vertical="top"/>
    </xf>
    <xf numFmtId="3" fontId="0" fillId="0" borderId="0" xfId="0" applyNumberFormat="1" applyBorder="1"/>
    <xf numFmtId="9" fontId="4" fillId="0" borderId="0" xfId="7" applyFont="1" applyBorder="1"/>
    <xf numFmtId="0" fontId="0" fillId="3" borderId="16" xfId="0" applyFill="1" applyBorder="1"/>
    <xf numFmtId="0" fontId="2" fillId="3" borderId="16" xfId="3" applyFont="1" applyFill="1" applyBorder="1" applyAlignment="1">
      <alignment vertical="top"/>
    </xf>
    <xf numFmtId="3" fontId="0" fillId="0" borderId="0" xfId="0" applyNumberFormat="1"/>
    <xf numFmtId="3" fontId="2" fillId="2" borderId="8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3" fontId="6" fillId="0" borderId="2" xfId="3" applyNumberFormat="1" applyFont="1" applyFill="1" applyBorder="1"/>
    <xf numFmtId="0" fontId="6" fillId="0" borderId="2" xfId="3" applyFont="1" applyFill="1" applyBorder="1"/>
    <xf numFmtId="164" fontId="4" fillId="0" borderId="2" xfId="1" applyNumberFormat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3" fontId="2" fillId="2" borderId="8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164" fontId="4" fillId="0" borderId="16" xfId="1" applyNumberFormat="1" applyFont="1" applyBorder="1"/>
    <xf numFmtId="3" fontId="6" fillId="0" borderId="11" xfId="3" applyNumberFormat="1" applyFont="1" applyFill="1" applyBorder="1"/>
    <xf numFmtId="9" fontId="4" fillId="0" borderId="0" xfId="7" applyFont="1"/>
    <xf numFmtId="0" fontId="2" fillId="2" borderId="12" xfId="3" applyFont="1" applyFill="1" applyBorder="1" applyAlignment="1">
      <alignment vertical="top"/>
    </xf>
    <xf numFmtId="0" fontId="2" fillId="3" borderId="0" xfId="3" applyFont="1" applyFill="1" applyBorder="1" applyAlignment="1">
      <alignment vertical="top"/>
    </xf>
    <xf numFmtId="0" fontId="0" fillId="4" borderId="0" xfId="0" applyFill="1"/>
    <xf numFmtId="164" fontId="4" fillId="0" borderId="2" xfId="1" applyNumberFormat="1" applyFont="1" applyBorder="1"/>
    <xf numFmtId="164" fontId="4" fillId="0" borderId="13" xfId="1" applyNumberFormat="1" applyFont="1" applyBorder="1"/>
    <xf numFmtId="164" fontId="4" fillId="0" borderId="14" xfId="1" applyNumberFormat="1" applyFont="1" applyBorder="1"/>
    <xf numFmtId="164" fontId="4" fillId="0" borderId="15" xfId="1" applyNumberFormat="1" applyFont="1" applyBorder="1"/>
    <xf numFmtId="0" fontId="2" fillId="3" borderId="17" xfId="3" applyFont="1" applyFill="1" applyBorder="1" applyAlignment="1">
      <alignment vertical="top"/>
    </xf>
    <xf numFmtId="164" fontId="4" fillId="0" borderId="17" xfId="1" applyNumberFormat="1" applyFont="1" applyBorder="1"/>
    <xf numFmtId="0" fontId="2" fillId="3" borderId="16" xfId="3" applyFont="1" applyFill="1" applyBorder="1" applyAlignment="1">
      <alignment horizontal="right" vertical="top"/>
    </xf>
    <xf numFmtId="164" fontId="0" fillId="0" borderId="16" xfId="0" applyNumberFormat="1" applyBorder="1"/>
    <xf numFmtId="164" fontId="0" fillId="3" borderId="16" xfId="0" applyNumberFormat="1" applyFill="1" applyBorder="1"/>
    <xf numFmtId="164" fontId="0" fillId="7" borderId="16" xfId="0" applyNumberFormat="1" applyFill="1" applyBorder="1"/>
    <xf numFmtId="0" fontId="0" fillId="3" borderId="16" xfId="0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left" vertical="center"/>
    </xf>
    <xf numFmtId="9" fontId="4" fillId="5" borderId="18" xfId="7" applyNumberFormat="1" applyFont="1" applyFill="1" applyBorder="1" applyAlignment="1">
      <alignment horizontal="center"/>
    </xf>
    <xf numFmtId="9" fontId="4" fillId="5" borderId="19" xfId="7" applyNumberFormat="1" applyFont="1" applyFill="1" applyBorder="1" applyAlignment="1">
      <alignment horizontal="center"/>
    </xf>
    <xf numFmtId="9" fontId="4" fillId="5" borderId="20" xfId="7" applyNumberFormat="1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9" fontId="4" fillId="7" borderId="18" xfId="7" applyFont="1" applyFill="1" applyBorder="1" applyAlignment="1">
      <alignment horizontal="center"/>
    </xf>
    <xf numFmtId="9" fontId="4" fillId="7" borderId="20" xfId="7" applyFont="1" applyFill="1" applyBorder="1" applyAlignment="1">
      <alignment horizontal="center"/>
    </xf>
    <xf numFmtId="9" fontId="0" fillId="7" borderId="18" xfId="7" applyFont="1" applyFill="1" applyBorder="1" applyAlignment="1">
      <alignment horizontal="center"/>
    </xf>
    <xf numFmtId="9" fontId="0" fillId="7" borderId="19" xfId="7" applyFont="1" applyFill="1" applyBorder="1" applyAlignment="1">
      <alignment horizontal="center"/>
    </xf>
    <xf numFmtId="9" fontId="0" fillId="7" borderId="20" xfId="7" applyFont="1" applyFill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</cellXfs>
  <cellStyles count="11">
    <cellStyle name="Comma" xfId="1" builtinId="3"/>
    <cellStyle name="Comma 2" xfId="2"/>
    <cellStyle name="Normal" xfId="0" builtinId="0"/>
    <cellStyle name="Normal 2" xfId="3"/>
    <cellStyle name="Normal 2 2" xfId="4"/>
    <cellStyle name="Normal 3" xfId="5"/>
    <cellStyle name="Normal 4" xfId="6"/>
    <cellStyle name="Percent" xfId="7" builtinId="5"/>
    <cellStyle name="Percent 2" xfId="8"/>
    <cellStyle name="Percent 2 2" xfId="9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% of Households Who are Renters and % Who are Housing Cost-Burdened,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Estimates!#REF!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69880"/>
        <c:axId val="147770272"/>
      </c:barChart>
      <c:catAx>
        <c:axId val="14776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770272"/>
        <c:crosses val="autoZero"/>
        <c:auto val="1"/>
        <c:lblAlgn val="ctr"/>
        <c:lblOffset val="100"/>
        <c:noMultiLvlLbl val="0"/>
      </c:catAx>
      <c:valAx>
        <c:axId val="14777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69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9230178310269"/>
          <c:y val="0.53225900525875125"/>
          <c:w val="0.13883689609155325"/>
          <c:h val="0.1057350022107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Percent of Households Spending 30% or More of Income on Housing Costs, 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MOE!$I$32</c:f>
              <c:strCache>
                <c:ptCount val="1"/>
                <c:pt idx="0">
                  <c:v>% Cost-Burdened</c:v>
                </c:pt>
              </c:strCache>
            </c:strRef>
          </c:tx>
          <c:invertIfNegative val="0"/>
          <c:cat>
            <c:strRef>
              <c:f>MOE!$B$33:$B$35</c:f>
              <c:strCache>
                <c:ptCount val="3"/>
                <c:pt idx="0">
                  <c:v>  Less than $50,000:</c:v>
                </c:pt>
                <c:pt idx="1">
                  <c:v>  $50,000 to $99,999:</c:v>
                </c:pt>
                <c:pt idx="2">
                  <c:v>  $100,000 or more:</c:v>
                </c:pt>
              </c:strCache>
            </c:strRef>
          </c:cat>
          <c:val>
            <c:numRef>
              <c:f>MOE!$I$33:$I$35</c:f>
              <c:numCache>
                <c:formatCode>0%</c:formatCode>
                <c:ptCount val="3"/>
                <c:pt idx="0">
                  <c:v>0.7617516365274698</c:v>
                </c:pt>
                <c:pt idx="1">
                  <c:v>0.18572577522266243</c:v>
                </c:pt>
                <c:pt idx="2">
                  <c:v>1.7789496014789224E-2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23288"/>
        <c:axId val="149126040"/>
      </c:barChart>
      <c:catAx>
        <c:axId val="14852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126040"/>
        <c:crosses val="autoZero"/>
        <c:auto val="1"/>
        <c:lblAlgn val="ctr"/>
        <c:lblOffset val="100"/>
        <c:noMultiLvlLbl val="0"/>
      </c:catAx>
      <c:valAx>
        <c:axId val="149126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8523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Percent of Households Spending 30% or More of Income on Housing Costs, 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MOE!$I$32</c:f>
              <c:strCache>
                <c:ptCount val="1"/>
                <c:pt idx="0">
                  <c:v>% Cost-Burdened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MOE!$I$40:$I$42</c:f>
                <c:numCache>
                  <c:formatCode>General</c:formatCode>
                  <c:ptCount val="3"/>
                  <c:pt idx="0">
                    <c:v>1.182457670057814E-2</c:v>
                  </c:pt>
                  <c:pt idx="1">
                    <c:v>1.1867106535171734E-2</c:v>
                  </c:pt>
                  <c:pt idx="2">
                    <c:v>4.5639997544894232E-3</c:v>
                  </c:pt>
                </c:numCache>
              </c:numRef>
            </c:plus>
            <c:minus>
              <c:numRef>
                <c:f>MOE!$I$40:$I$42</c:f>
                <c:numCache>
                  <c:formatCode>General</c:formatCode>
                  <c:ptCount val="3"/>
                  <c:pt idx="0">
                    <c:v>1.182457670057814E-2</c:v>
                  </c:pt>
                  <c:pt idx="1">
                    <c:v>1.1867106535171734E-2</c:v>
                  </c:pt>
                  <c:pt idx="2">
                    <c:v>4.5639997544894232E-3</c:v>
                  </c:pt>
                </c:numCache>
              </c:numRef>
            </c:minus>
          </c:errBars>
          <c:cat>
            <c:strRef>
              <c:f>MOE!$B$33:$B$35</c:f>
              <c:strCache>
                <c:ptCount val="3"/>
                <c:pt idx="0">
                  <c:v>  Less than $50,000:</c:v>
                </c:pt>
                <c:pt idx="1">
                  <c:v>  $50,000 to $99,999:</c:v>
                </c:pt>
                <c:pt idx="2">
                  <c:v>  $100,000 or more:</c:v>
                </c:pt>
              </c:strCache>
            </c:strRef>
          </c:cat>
          <c:val>
            <c:numRef>
              <c:f>MOE!$I$33:$I$35</c:f>
              <c:numCache>
                <c:formatCode>0%</c:formatCode>
                <c:ptCount val="3"/>
                <c:pt idx="0">
                  <c:v>0.7617516365274698</c:v>
                </c:pt>
                <c:pt idx="1">
                  <c:v>0.18572577522266243</c:v>
                </c:pt>
                <c:pt idx="2">
                  <c:v>1.7789496014789224E-2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26824"/>
        <c:axId val="149127216"/>
      </c:barChart>
      <c:catAx>
        <c:axId val="14912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127216"/>
        <c:crosses val="autoZero"/>
        <c:auto val="1"/>
        <c:lblAlgn val="ctr"/>
        <c:lblOffset val="100"/>
        <c:noMultiLvlLbl val="0"/>
      </c:catAx>
      <c:valAx>
        <c:axId val="149127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912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# Renters and # Cost-Burdened</a:t>
            </a:r>
            <a:r>
              <a:rPr lang="en-US" baseline="0"/>
              <a:t> by Income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Estimates!$R$40:$R$46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&lt;$10k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$10k-$19k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$20k-$34k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$35k-$45k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$50k</a:t>
                    </a:r>
                    <a:r>
                      <a:rPr lang="en-US" baseline="0"/>
                      <a:t>-$74k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0332836562344759"/>
                  <c:y val="-3.57342329731304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$75k-$99k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&gt;$100k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Estimates!$S$40:$S$46</c:f>
              <c:numCache>
                <c:formatCode>_(* #,##0_);_(* \(#,##0\);_(* "-"??_);_(@_)</c:formatCode>
                <c:ptCount val="7"/>
                <c:pt idx="0">
                  <c:v>24457</c:v>
                </c:pt>
                <c:pt idx="1">
                  <c:v>26868</c:v>
                </c:pt>
                <c:pt idx="2">
                  <c:v>41010</c:v>
                </c:pt>
                <c:pt idx="3">
                  <c:v>34582</c:v>
                </c:pt>
                <c:pt idx="4">
                  <c:v>34566</c:v>
                </c:pt>
                <c:pt idx="5">
                  <c:v>17954</c:v>
                </c:pt>
                <c:pt idx="6">
                  <c:v>19248</c:v>
                </c:pt>
              </c:numCache>
            </c:numRef>
          </c:xVal>
          <c:yVal>
            <c:numRef>
              <c:f>Estimates!$T$40:$T$46</c:f>
              <c:numCache>
                <c:formatCode>_(* #,##0_);_(* \(#,##0\);_(* "-"??_);_(@_)</c:formatCode>
                <c:ptCount val="7"/>
                <c:pt idx="0">
                  <c:v>22621</c:v>
                </c:pt>
                <c:pt idx="1">
                  <c:v>31961</c:v>
                </c:pt>
                <c:pt idx="2">
                  <c:v>45866</c:v>
                </c:pt>
                <c:pt idx="3">
                  <c:v>26214</c:v>
                </c:pt>
                <c:pt idx="4">
                  <c:v>18366</c:v>
                </c:pt>
                <c:pt idx="5">
                  <c:v>5555</c:v>
                </c:pt>
                <c:pt idx="6">
                  <c:v>6187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71056"/>
        <c:axId val="147771448"/>
      </c:scatterChart>
      <c:valAx>
        <c:axId val="147771056"/>
        <c:scaling>
          <c:orientation val="minMax"/>
          <c:max val="5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</a:t>
                </a:r>
                <a:r>
                  <a:rPr lang="en-US"/>
                  <a:t> Renters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771448"/>
        <c:crosses val="autoZero"/>
        <c:crossBetween val="midCat"/>
      </c:valAx>
      <c:valAx>
        <c:axId val="147771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Cost-Burdened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7771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Number of Households Who are Renters and Total Number of Housing Cost-Burdened Households,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Estimates!#REF!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72232"/>
        <c:axId val="147772624"/>
      </c:barChart>
      <c:catAx>
        <c:axId val="14777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772624"/>
        <c:crosses val="autoZero"/>
        <c:auto val="1"/>
        <c:lblAlgn val="ctr"/>
        <c:lblOffset val="100"/>
        <c:noMultiLvlLbl val="0"/>
      </c:catAx>
      <c:valAx>
        <c:axId val="14777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72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64014418460363"/>
          <c:y val="0.51433785830534628"/>
          <c:w val="0.16135096738611232"/>
          <c:h val="0.1057350022107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Renters and Owners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Estimates!#REF!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522112"/>
        <c:axId val="148522504"/>
      </c:barChart>
      <c:catAx>
        <c:axId val="1485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522504"/>
        <c:crosses val="autoZero"/>
        <c:auto val="1"/>
        <c:lblAlgn val="ctr"/>
        <c:lblOffset val="100"/>
        <c:noMultiLvlLbl val="0"/>
      </c:catAx>
      <c:valAx>
        <c:axId val="148522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52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76085338922416"/>
          <c:y val="0.53225900525875125"/>
          <c:w val="0.10938936302059776"/>
          <c:h val="0.1057350022107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Cost-Burdened</a:t>
            </a:r>
            <a:r>
              <a:rPr lang="en-US" b="0" baseline="0"/>
              <a:t> Renters and Owners</a:t>
            </a:r>
            <a:endParaRPr lang="en-US" b="0"/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Estimates!#REF!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523680"/>
        <c:axId val="148524072"/>
      </c:barChart>
      <c:catAx>
        <c:axId val="14852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524072"/>
        <c:crosses val="autoZero"/>
        <c:auto val="1"/>
        <c:lblAlgn val="ctr"/>
        <c:lblOffset val="100"/>
        <c:noMultiLvlLbl val="0"/>
      </c:catAx>
      <c:valAx>
        <c:axId val="148524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523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11912786333568"/>
          <c:y val="0.53225900525875125"/>
          <c:w val="0.11036468330134352"/>
          <c:h val="0.1057350022107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Housing Cost-Burdened Breakdown 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Estimates!$B$121</c:f>
              <c:strCache>
                <c:ptCount val="1"/>
                <c:pt idx="0">
                  <c:v>Cost-Burdened Renters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accent2"/>
              </a:bgClr>
            </a:pattFill>
          </c:spPr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Estimates!$B$122:$B$128</c:f>
              <c:numCache>
                <c:formatCode>#,##0</c:formatCode>
                <c:ptCount val="7"/>
                <c:pt idx="0">
                  <c:v>18863</c:v>
                </c:pt>
                <c:pt idx="1">
                  <c:v>25295</c:v>
                </c:pt>
                <c:pt idx="2">
                  <c:v>34104</c:v>
                </c:pt>
                <c:pt idx="3">
                  <c:v>13973</c:v>
                </c:pt>
                <c:pt idx="4">
                  <c:v>5364</c:v>
                </c:pt>
                <c:pt idx="5" formatCode="General">
                  <c:v>623</c:v>
                </c:pt>
                <c:pt idx="6" formatCode="General">
                  <c:v>309</c:v>
                </c:pt>
              </c:numCache>
            </c:numRef>
          </c:val>
        </c:ser>
        <c:ser>
          <c:idx val="2"/>
          <c:order val="1"/>
          <c:tx>
            <c:strRef>
              <c:f>Estimates!$D$121</c:f>
              <c:strCache>
                <c:ptCount val="1"/>
                <c:pt idx="0">
                  <c:v>Cost-Burdened Owners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accent1"/>
              </a:bgClr>
            </a:pattFill>
          </c:spPr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Estimates!$D$122:$D$128</c:f>
              <c:numCache>
                <c:formatCode>_(* #,##0_);_(* \(#,##0\);_(* "-"??_);_(@_)</c:formatCode>
                <c:ptCount val="7"/>
                <c:pt idx="0">
                  <c:v>3758</c:v>
                </c:pt>
                <c:pt idx="1">
                  <c:v>6666</c:v>
                </c:pt>
                <c:pt idx="2">
                  <c:v>11762</c:v>
                </c:pt>
                <c:pt idx="3">
                  <c:v>12241</c:v>
                </c:pt>
                <c:pt idx="4">
                  <c:v>13002</c:v>
                </c:pt>
                <c:pt idx="5">
                  <c:v>4932</c:v>
                </c:pt>
                <c:pt idx="6">
                  <c:v>5878</c:v>
                </c:pt>
              </c:numCache>
            </c:numRef>
          </c:val>
        </c:ser>
        <c:ser>
          <c:idx val="1"/>
          <c:order val="2"/>
          <c:tx>
            <c:strRef>
              <c:f>Estimates!$C$121</c:f>
              <c:strCache>
                <c:ptCount val="1"/>
                <c:pt idx="0">
                  <c:v>Non-Cost-Burdened Renters</c:v>
                </c:pt>
              </c:strCache>
            </c:strRef>
          </c:tx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Estimates!$C$122:$C$128</c:f>
              <c:numCache>
                <c:formatCode>_(* #,##0_);_(* \(#,##0\);_(* "-"??_);_(@_)</c:formatCode>
                <c:ptCount val="7"/>
                <c:pt idx="0">
                  <c:v>5594</c:v>
                </c:pt>
                <c:pt idx="1">
                  <c:v>1573</c:v>
                </c:pt>
                <c:pt idx="2">
                  <c:v>6906</c:v>
                </c:pt>
                <c:pt idx="3">
                  <c:v>20609</c:v>
                </c:pt>
                <c:pt idx="4">
                  <c:v>29202</c:v>
                </c:pt>
                <c:pt idx="5">
                  <c:v>17331</c:v>
                </c:pt>
                <c:pt idx="6">
                  <c:v>18939</c:v>
                </c:pt>
              </c:numCache>
            </c:numRef>
          </c:val>
        </c:ser>
        <c:ser>
          <c:idx val="3"/>
          <c:order val="3"/>
          <c:tx>
            <c:strRef>
              <c:f>Estimates!$E$121</c:f>
              <c:strCache>
                <c:ptCount val="1"/>
                <c:pt idx="0">
                  <c:v>Non-Cost-Burdened Owners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9331464884272173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76% 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708437761069339E-3"/>
                  <c:y val="-5.7105331806063926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91%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708437761069339E-3"/>
                  <c:y val="-5.4105074925662883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78%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7294228510272886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46%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125313283208017E-3"/>
                  <c:y val="-0.11097100570336438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26%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416875522138678E-3"/>
                  <c:y val="-0.11184431056375845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11%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416875522138678E-3"/>
                  <c:y val="-0.2984797592183224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Estimates!$E$122:$E$128</c:f>
              <c:numCache>
                <c:formatCode>_(* #,##0_);_(* \(#,##0\);_(* "-"??_);_(@_)</c:formatCode>
                <c:ptCount val="7"/>
                <c:pt idx="0">
                  <c:v>1426</c:v>
                </c:pt>
                <c:pt idx="1">
                  <c:v>1716</c:v>
                </c:pt>
                <c:pt idx="2">
                  <c:v>6113</c:v>
                </c:pt>
                <c:pt idx="3">
                  <c:v>9904</c:v>
                </c:pt>
                <c:pt idx="4">
                  <c:v>24154</c:v>
                </c:pt>
                <c:pt idx="5">
                  <c:v>26214</c:v>
                </c:pt>
                <c:pt idx="6">
                  <c:v>85425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597424"/>
        <c:axId val="148597816"/>
      </c:barChart>
      <c:catAx>
        <c:axId val="14859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597816"/>
        <c:crosses val="autoZero"/>
        <c:auto val="1"/>
        <c:lblAlgn val="ctr"/>
        <c:lblOffset val="100"/>
        <c:noMultiLvlLbl val="0"/>
      </c:catAx>
      <c:valAx>
        <c:axId val="148597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59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30976751080404"/>
          <c:y val="0.45087742321683477"/>
          <c:w val="0.21713729308666019"/>
          <c:h val="0.208771929824561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Housing Cost-Burdened Breakdown 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Estimates!$I$121</c:f>
              <c:strCache>
                <c:ptCount val="1"/>
                <c:pt idx="0">
                  <c:v>Cost-Burdened Renters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accent2"/>
              </a:bgClr>
            </a:pattFill>
          </c:spPr>
          <c:invertIfNegative val="0"/>
          <c:cat>
            <c:strRef>
              <c:f>Estimates!$H$122:$H$128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Estimates!$I$122:$I$128</c:f>
              <c:numCache>
                <c:formatCode>0%</c:formatCode>
                <c:ptCount val="7"/>
                <c:pt idx="0">
                  <c:v>0.63638203839276675</c:v>
                </c:pt>
                <c:pt idx="1">
                  <c:v>0.71758865248226955</c:v>
                </c:pt>
                <c:pt idx="2">
                  <c:v>0.57916277490022927</c:v>
                </c:pt>
                <c:pt idx="3">
                  <c:v>0.24632009448763376</c:v>
                </c:pt>
                <c:pt idx="4">
                  <c:v>7.4788767742115389E-2</c:v>
                </c:pt>
                <c:pt idx="5">
                  <c:v>1.2688391038696538E-2</c:v>
                </c:pt>
                <c:pt idx="6">
                  <c:v>2.7950900489366898E-3</c:v>
                </c:pt>
              </c:numCache>
            </c:numRef>
          </c:val>
        </c:ser>
        <c:ser>
          <c:idx val="2"/>
          <c:order val="1"/>
          <c:tx>
            <c:strRef>
              <c:f>Estimates!$K$121</c:f>
              <c:strCache>
                <c:ptCount val="1"/>
                <c:pt idx="0">
                  <c:v>Cost-Burdened Owners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accent1"/>
              </a:bgClr>
            </a:pattFill>
          </c:spPr>
          <c:invertIfNegative val="0"/>
          <c:cat>
            <c:strRef>
              <c:f>Estimates!$H$122:$H$128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Estimates!$K$122:$K$128</c:f>
              <c:numCache>
                <c:formatCode>0%</c:formatCode>
                <c:ptCount val="7"/>
                <c:pt idx="0">
                  <c:v>0.12678384669882933</c:v>
                </c:pt>
                <c:pt idx="1">
                  <c:v>0.1891063829787234</c:v>
                </c:pt>
                <c:pt idx="2">
                  <c:v>0.19974526619682431</c:v>
                </c:pt>
                <c:pt idx="3">
                  <c:v>0.21578789641616866</c:v>
                </c:pt>
                <c:pt idx="4">
                  <c:v>0.18128328825186135</c:v>
                </c:pt>
                <c:pt idx="5">
                  <c:v>0.10044806517311609</c:v>
                </c:pt>
                <c:pt idx="6">
                  <c:v>5.3170030121844215E-2</c:v>
                </c:pt>
              </c:numCache>
            </c:numRef>
          </c:val>
        </c:ser>
        <c:ser>
          <c:idx val="1"/>
          <c:order val="2"/>
          <c:tx>
            <c:strRef>
              <c:f>Estimates!$J$121</c:f>
              <c:strCache>
                <c:ptCount val="1"/>
                <c:pt idx="0">
                  <c:v>Non-Cost-Burdened Renters</c:v>
                </c:pt>
              </c:strCache>
            </c:strRef>
          </c:tx>
          <c:invertIfNegative val="0"/>
          <c:cat>
            <c:strRef>
              <c:f>Estimates!$H$122:$H$128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Estimates!$J$122:$J$128</c:f>
              <c:numCache>
                <c:formatCode>0%</c:formatCode>
                <c:ptCount val="7"/>
                <c:pt idx="0">
                  <c:v>0.18872507675179651</c:v>
                </c:pt>
                <c:pt idx="1">
                  <c:v>4.4624113475177307E-2</c:v>
                </c:pt>
                <c:pt idx="2">
                  <c:v>0.11727944298208372</c:v>
                </c:pt>
                <c:pt idx="3">
                  <c:v>0.36330142612865124</c:v>
                </c:pt>
                <c:pt idx="4">
                  <c:v>0.40715540559382057</c:v>
                </c:pt>
                <c:pt idx="5">
                  <c:v>0.35297352342158861</c:v>
                </c:pt>
                <c:pt idx="6">
                  <c:v>0.17131459688288664</c:v>
                </c:pt>
              </c:numCache>
            </c:numRef>
          </c:val>
        </c:ser>
        <c:ser>
          <c:idx val="3"/>
          <c:order val="3"/>
          <c:tx>
            <c:strRef>
              <c:f>Estimates!$L$121</c:f>
              <c:strCache>
                <c:ptCount val="1"/>
                <c:pt idx="0">
                  <c:v>Non-Cost-Burdened Owners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Estimates!$H$122:$H$128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Estimates!$L$122:$L$128</c:f>
              <c:numCache>
                <c:formatCode>0%</c:formatCode>
                <c:ptCount val="7"/>
                <c:pt idx="0">
                  <c:v>4.81090381566074E-2</c:v>
                </c:pt>
                <c:pt idx="1">
                  <c:v>4.8680851063829786E-2</c:v>
                </c:pt>
                <c:pt idx="2">
                  <c:v>0.1038125159208627</c:v>
                </c:pt>
                <c:pt idx="3">
                  <c:v>0.17459058296754632</c:v>
                </c:pt>
                <c:pt idx="4">
                  <c:v>0.33677253841220267</c:v>
                </c:pt>
                <c:pt idx="5">
                  <c:v>0.53389002036659883</c:v>
                </c:pt>
                <c:pt idx="6">
                  <c:v>0.77272028294633244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521720"/>
        <c:axId val="148521328"/>
      </c:barChart>
      <c:catAx>
        <c:axId val="14852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521328"/>
        <c:crosses val="autoZero"/>
        <c:auto val="1"/>
        <c:lblAlgn val="ctr"/>
        <c:lblOffset val="100"/>
        <c:noMultiLvlLbl val="0"/>
      </c:catAx>
      <c:valAx>
        <c:axId val="1485213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8521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83092309539744"/>
          <c:y val="0.46907329238484363"/>
          <c:w val="0.24291967589018693"/>
          <c:h val="0.20446780492644601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Housing Cost-Burdened Breakdown by Income Group, by Number of Households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Estimates!$B$121</c:f>
              <c:strCache>
                <c:ptCount val="1"/>
                <c:pt idx="0">
                  <c:v>Cost-Burdened Renters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accent2"/>
              </a:bgClr>
            </a:pattFill>
          </c:spPr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Estimates!$B$122:$B$128</c:f>
              <c:numCache>
                <c:formatCode>#,##0</c:formatCode>
                <c:ptCount val="7"/>
                <c:pt idx="0">
                  <c:v>18863</c:v>
                </c:pt>
                <c:pt idx="1">
                  <c:v>25295</c:v>
                </c:pt>
                <c:pt idx="2">
                  <c:v>34104</c:v>
                </c:pt>
                <c:pt idx="3">
                  <c:v>13973</c:v>
                </c:pt>
                <c:pt idx="4">
                  <c:v>5364</c:v>
                </c:pt>
                <c:pt idx="5" formatCode="General">
                  <c:v>623</c:v>
                </c:pt>
                <c:pt idx="6" formatCode="General">
                  <c:v>309</c:v>
                </c:pt>
              </c:numCache>
            </c:numRef>
          </c:val>
        </c:ser>
        <c:ser>
          <c:idx val="2"/>
          <c:order val="1"/>
          <c:tx>
            <c:strRef>
              <c:f>Estimates!$D$121</c:f>
              <c:strCache>
                <c:ptCount val="1"/>
                <c:pt idx="0">
                  <c:v>Cost-Burdened Owners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accent1"/>
              </a:bgClr>
            </a:pattFill>
          </c:spPr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Estimates!$D$122:$D$128</c:f>
              <c:numCache>
                <c:formatCode>_(* #,##0_);_(* \(#,##0\);_(* "-"??_);_(@_)</c:formatCode>
                <c:ptCount val="7"/>
                <c:pt idx="0">
                  <c:v>3758</c:v>
                </c:pt>
                <c:pt idx="1">
                  <c:v>6666</c:v>
                </c:pt>
                <c:pt idx="2">
                  <c:v>11762</c:v>
                </c:pt>
                <c:pt idx="3">
                  <c:v>12241</c:v>
                </c:pt>
                <c:pt idx="4">
                  <c:v>13002</c:v>
                </c:pt>
                <c:pt idx="5">
                  <c:v>4932</c:v>
                </c:pt>
                <c:pt idx="6">
                  <c:v>5878</c:v>
                </c:pt>
              </c:numCache>
            </c:numRef>
          </c:val>
        </c:ser>
        <c:ser>
          <c:idx val="1"/>
          <c:order val="2"/>
          <c:tx>
            <c:strRef>
              <c:f>Estimates!$C$121</c:f>
              <c:strCache>
                <c:ptCount val="1"/>
                <c:pt idx="0">
                  <c:v>Non-Cost-Burdened Renters</c:v>
                </c:pt>
              </c:strCache>
            </c:strRef>
          </c:tx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Estimates!$C$122:$C$128</c:f>
              <c:numCache>
                <c:formatCode>_(* #,##0_);_(* \(#,##0\);_(* "-"??_);_(@_)</c:formatCode>
                <c:ptCount val="7"/>
                <c:pt idx="0">
                  <c:v>5594</c:v>
                </c:pt>
                <c:pt idx="1">
                  <c:v>1573</c:v>
                </c:pt>
                <c:pt idx="2">
                  <c:v>6906</c:v>
                </c:pt>
                <c:pt idx="3">
                  <c:v>20609</c:v>
                </c:pt>
                <c:pt idx="4">
                  <c:v>29202</c:v>
                </c:pt>
                <c:pt idx="5">
                  <c:v>17331</c:v>
                </c:pt>
                <c:pt idx="6">
                  <c:v>18939</c:v>
                </c:pt>
              </c:numCache>
            </c:numRef>
          </c:val>
        </c:ser>
        <c:ser>
          <c:idx val="3"/>
          <c:order val="3"/>
          <c:tx>
            <c:strRef>
              <c:f>Estimates!$E$121</c:f>
              <c:strCache>
                <c:ptCount val="1"/>
                <c:pt idx="0">
                  <c:v>Non-Cost-Burdened Owners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1.6708437761069339E-3"/>
                  <c:y val="-3.9331464884272173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76% 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708437761069339E-3"/>
                  <c:y val="-5.1485381602362858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91%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708437761069339E-3"/>
                  <c:y val="-4.567514962011128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78%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7294228510272886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46%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733500417711005E-2"/>
                  <c:y val="-9.4111155092261173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26%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0125313283208017E-3"/>
                  <c:y val="-0.10341438525820684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11%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2984797592183224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Estimates!$E$122:$E$128</c:f>
              <c:numCache>
                <c:formatCode>_(* #,##0_);_(* \(#,##0\);_(* "-"??_);_(@_)</c:formatCode>
                <c:ptCount val="7"/>
                <c:pt idx="0">
                  <c:v>1426</c:v>
                </c:pt>
                <c:pt idx="1">
                  <c:v>1716</c:v>
                </c:pt>
                <c:pt idx="2">
                  <c:v>6113</c:v>
                </c:pt>
                <c:pt idx="3">
                  <c:v>9904</c:v>
                </c:pt>
                <c:pt idx="4">
                  <c:v>24154</c:v>
                </c:pt>
                <c:pt idx="5">
                  <c:v>26214</c:v>
                </c:pt>
                <c:pt idx="6">
                  <c:v>85425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520544"/>
        <c:axId val="148598600"/>
      </c:barChart>
      <c:catAx>
        <c:axId val="1485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598600"/>
        <c:crosses val="autoZero"/>
        <c:auto val="1"/>
        <c:lblAlgn val="ctr"/>
        <c:lblOffset val="100"/>
        <c:noMultiLvlLbl val="0"/>
      </c:catAx>
      <c:valAx>
        <c:axId val="148598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52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30976751080404"/>
          <c:y val="0.45087742321683477"/>
          <c:w val="0.21713729308666019"/>
          <c:h val="0.208771929824561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0"/>
            </a:pPr>
            <a:r>
              <a:rPr lang="en-US" sz="1400" b="0"/>
              <a:t>Travis County Renter Households, 2013-2017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Estimates!$B$4</c:f>
              <c:strCache>
                <c:ptCount val="1"/>
                <c:pt idx="0">
                  <c:v>Severely Cost-Burdened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Estimates!$A$5:$A$11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Estimates!$B$5:$B$11</c:f>
              <c:numCache>
                <c:formatCode>_(* #,##0_);_(* \(#,##0\);_(* "-"??_);_(@_)</c:formatCode>
                <c:ptCount val="7"/>
                <c:pt idx="0">
                  <c:v>12433</c:v>
                </c:pt>
                <c:pt idx="1">
                  <c:v>17174</c:v>
                </c:pt>
                <c:pt idx="2">
                  <c:v>14343</c:v>
                </c:pt>
                <c:pt idx="3">
                  <c:v>2735</c:v>
                </c:pt>
                <c:pt idx="4">
                  <c:v>833</c:v>
                </c:pt>
                <c:pt idx="5">
                  <c:v>134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Estimates!$C$4</c:f>
              <c:strCache>
                <c:ptCount val="1"/>
                <c:pt idx="0">
                  <c:v>Cost-Burdened</c:v>
                </c:pt>
              </c:strCache>
            </c:strRef>
          </c:tx>
          <c:spPr>
            <a:solidFill>
              <a:srgbClr val="F8A81E"/>
            </a:solidFill>
            <a:ln w="25400">
              <a:noFill/>
            </a:ln>
          </c:spPr>
          <c:invertIfNegative val="0"/>
          <c:cat>
            <c:strRef>
              <c:f>Estimates!$A$5:$A$11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Estimates!$C$5:$C$11</c:f>
              <c:numCache>
                <c:formatCode>_(* #,##0_);_(* \(#,##0\);_(* "-"??_);_(@_)</c:formatCode>
                <c:ptCount val="7"/>
                <c:pt idx="0">
                  <c:v>752</c:v>
                </c:pt>
                <c:pt idx="1">
                  <c:v>2557</c:v>
                </c:pt>
                <c:pt idx="2">
                  <c:v>19119</c:v>
                </c:pt>
                <c:pt idx="3">
                  <c:v>17115</c:v>
                </c:pt>
                <c:pt idx="4">
                  <c:v>9886</c:v>
                </c:pt>
                <c:pt idx="5">
                  <c:v>1617</c:v>
                </c:pt>
                <c:pt idx="6">
                  <c:v>587</c:v>
                </c:pt>
              </c:numCache>
            </c:numRef>
          </c:val>
        </c:ser>
        <c:ser>
          <c:idx val="2"/>
          <c:order val="2"/>
          <c:tx>
            <c:strRef>
              <c:f>Estimates!$D$4</c:f>
              <c:strCache>
                <c:ptCount val="1"/>
                <c:pt idx="0">
                  <c:v>Not Cost-Burdened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strRef>
              <c:f>Estimates!$A$5:$A$11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Estimates!$D$5:$D$11</c:f>
              <c:numCache>
                <c:formatCode>_(* #,##0_);_(* \(#,##0\);_(* "-"??_);_(@_)</c:formatCode>
                <c:ptCount val="7"/>
                <c:pt idx="0">
                  <c:v>6286</c:v>
                </c:pt>
                <c:pt idx="1">
                  <c:v>1417</c:v>
                </c:pt>
                <c:pt idx="2">
                  <c:v>4017</c:v>
                </c:pt>
                <c:pt idx="3">
                  <c:v>15249</c:v>
                </c:pt>
                <c:pt idx="4">
                  <c:v>33058</c:v>
                </c:pt>
                <c:pt idx="5">
                  <c:v>21614</c:v>
                </c:pt>
                <c:pt idx="6">
                  <c:v>32410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599384"/>
        <c:axId val="148599776"/>
      </c:barChart>
      <c:catAx>
        <c:axId val="14859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700"/>
            </a:pPr>
            <a:endParaRPr lang="en-US"/>
          </a:p>
        </c:txPr>
        <c:crossAx val="148599776"/>
        <c:crosses val="autoZero"/>
        <c:auto val="1"/>
        <c:lblAlgn val="ctr"/>
        <c:lblOffset val="100"/>
        <c:noMultiLvlLbl val="0"/>
      </c:catAx>
      <c:valAx>
        <c:axId val="14859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900"/>
            </a:pPr>
            <a:endParaRPr lang="en-US"/>
          </a:p>
        </c:txPr>
        <c:crossAx val="148599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</xdr:colOff>
      <xdr:row>48</xdr:row>
      <xdr:rowOff>38100</xdr:rowOff>
    </xdr:from>
    <xdr:to>
      <xdr:col>6</xdr:col>
      <xdr:colOff>480060</xdr:colOff>
      <xdr:row>71</xdr:row>
      <xdr:rowOff>83820</xdr:rowOff>
    </xdr:to>
    <xdr:graphicFrame macro="">
      <xdr:nvGraphicFramePr>
        <xdr:cNvPr id="4635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472440</xdr:colOff>
      <xdr:row>55</xdr:row>
      <xdr:rowOff>45720</xdr:rowOff>
    </xdr:from>
    <xdr:to>
      <xdr:col>15</xdr:col>
      <xdr:colOff>449580</xdr:colOff>
      <xdr:row>70</xdr:row>
      <xdr:rowOff>30480</xdr:rowOff>
    </xdr:to>
    <xdr:graphicFrame macro="">
      <xdr:nvGraphicFramePr>
        <xdr:cNvPr id="463506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</xdr:colOff>
      <xdr:row>76</xdr:row>
      <xdr:rowOff>175260</xdr:rowOff>
    </xdr:from>
    <xdr:to>
      <xdr:col>6</xdr:col>
      <xdr:colOff>1325880</xdr:colOff>
      <xdr:row>100</xdr:row>
      <xdr:rowOff>38100</xdr:rowOff>
    </xdr:to>
    <xdr:graphicFrame macro="">
      <xdr:nvGraphicFramePr>
        <xdr:cNvPr id="4635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1028700</xdr:colOff>
      <xdr:row>77</xdr:row>
      <xdr:rowOff>53340</xdr:rowOff>
    </xdr:from>
    <xdr:to>
      <xdr:col>16</xdr:col>
      <xdr:colOff>556260</xdr:colOff>
      <xdr:row>100</xdr:row>
      <xdr:rowOff>99060</xdr:rowOff>
    </xdr:to>
    <xdr:graphicFrame macro="">
      <xdr:nvGraphicFramePr>
        <xdr:cNvPr id="46350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518160</xdr:colOff>
      <xdr:row>76</xdr:row>
      <xdr:rowOff>152400</xdr:rowOff>
    </xdr:from>
    <xdr:to>
      <xdr:col>29</xdr:col>
      <xdr:colOff>68580</xdr:colOff>
      <xdr:row>100</xdr:row>
      <xdr:rowOff>15240</xdr:rowOff>
    </xdr:to>
    <xdr:graphicFrame macro="">
      <xdr:nvGraphicFramePr>
        <xdr:cNvPr id="4635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739140</xdr:colOff>
      <xdr:row>133</xdr:row>
      <xdr:rowOff>121920</xdr:rowOff>
    </xdr:from>
    <xdr:to>
      <xdr:col>6</xdr:col>
      <xdr:colOff>381000</xdr:colOff>
      <xdr:row>157</xdr:row>
      <xdr:rowOff>76200</xdr:rowOff>
    </xdr:to>
    <xdr:graphicFrame macro="">
      <xdr:nvGraphicFramePr>
        <xdr:cNvPr id="4635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1066800</xdr:colOff>
      <xdr:row>133</xdr:row>
      <xdr:rowOff>15240</xdr:rowOff>
    </xdr:from>
    <xdr:to>
      <xdr:col>14</xdr:col>
      <xdr:colOff>480060</xdr:colOff>
      <xdr:row>157</xdr:row>
      <xdr:rowOff>60960</xdr:rowOff>
    </xdr:to>
    <xdr:graphicFrame macro="">
      <xdr:nvGraphicFramePr>
        <xdr:cNvPr id="46350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1356360</xdr:colOff>
      <xdr:row>164</xdr:row>
      <xdr:rowOff>76200</xdr:rowOff>
    </xdr:from>
    <xdr:to>
      <xdr:col>6</xdr:col>
      <xdr:colOff>998220</xdr:colOff>
      <xdr:row>188</xdr:row>
      <xdr:rowOff>30480</xdr:rowOff>
    </xdr:to>
    <xdr:graphicFrame macro="">
      <xdr:nvGraphicFramePr>
        <xdr:cNvPr id="463507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8</xdr:col>
      <xdr:colOff>76200</xdr:colOff>
      <xdr:row>160</xdr:row>
      <xdr:rowOff>167640</xdr:rowOff>
    </xdr:from>
    <xdr:to>
      <xdr:col>17</xdr:col>
      <xdr:colOff>53340</xdr:colOff>
      <xdr:row>184</xdr:row>
      <xdr:rowOff>121920</xdr:rowOff>
    </xdr:to>
    <xdr:pic>
      <xdr:nvPicPr>
        <xdr:cNvPr id="4635073" name="Picture 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29626560"/>
          <a:ext cx="781812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146474</xdr:colOff>
      <xdr:row>1</xdr:row>
      <xdr:rowOff>22859</xdr:rowOff>
    </xdr:from>
    <xdr:to>
      <xdr:col>6</xdr:col>
      <xdr:colOff>900007</xdr:colOff>
      <xdr:row>14</xdr:row>
      <xdr:rowOff>184573</xdr:rowOff>
    </xdr:to>
    <xdr:graphicFrame macro="">
      <xdr:nvGraphicFramePr>
        <xdr:cNvPr id="4635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0.78522</cdr:x>
      <cdr:y>0.70792</cdr:y>
    </cdr:from>
    <cdr:to>
      <cdr:x>0.94687</cdr:x>
      <cdr:y>0.85388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72174" y="3233739"/>
          <a:ext cx="122872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n-US" sz="800">
              <a:latin typeface="Corbel" panose="020B0503020204020204" pitchFamily="34" charset="0"/>
            </a:rPr>
            <a:t>Note: Numbers represent total percent of households in income group that are cost-burdened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0.78522</cdr:x>
      <cdr:y>0.70792</cdr:y>
    </cdr:from>
    <cdr:to>
      <cdr:x>0.94687</cdr:x>
      <cdr:y>0.85388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72174" y="3233739"/>
          <a:ext cx="122872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n-US" sz="800">
              <a:latin typeface="Corbel" panose="020B0503020204020204" pitchFamily="34" charset="0"/>
            </a:rPr>
            <a:t>Note: Numbers represent total percent of households in income group that are cost-burdened</a:t>
          </a:r>
        </a:p>
      </cdr:txBody>
    </cdr:sp>
  </cdr:relSizeAnchor>
  <cdr:relSizeAnchor xmlns:cdr="http://schemas.openxmlformats.org/drawingml/2006/chartDrawing">
    <cdr:from>
      <cdr:x>0.50378</cdr:x>
      <cdr:y>0.17597</cdr:y>
    </cdr:from>
    <cdr:to>
      <cdr:x>0.50378</cdr:x>
      <cdr:y>0.87082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3838575" y="676275"/>
          <a:ext cx="0" cy="334327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0.27847</cdr:x>
      <cdr:y>0.19257</cdr:y>
    </cdr:from>
    <cdr:to>
      <cdr:x>0.51882</cdr:x>
      <cdr:y>0.2631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124075" y="755650"/>
          <a:ext cx="1828800" cy="339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Corbel" panose="020B0503020204020204" pitchFamily="34" charset="0"/>
            </a:rPr>
            <a:t>Median Household</a:t>
          </a:r>
          <a:r>
            <a:rPr lang="en-US" sz="1000" b="1" baseline="0">
              <a:latin typeface="Corbel" panose="020B0503020204020204" pitchFamily="34" charset="0"/>
            </a:rPr>
            <a:t> Income: </a:t>
          </a:r>
        </a:p>
        <a:p xmlns:a="http://schemas.openxmlformats.org/drawingml/2006/main">
          <a:r>
            <a:rPr lang="en-US" sz="1000" b="1" baseline="0">
              <a:latin typeface="Corbel" panose="020B0503020204020204" pitchFamily="34" charset="0"/>
            </a:rPr>
            <a:t>$58,025</a:t>
          </a:r>
          <a:endParaRPr lang="en-US" sz="1000" b="1">
            <a:latin typeface="Corbel" panose="020B0503020204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47</xdr:row>
      <xdr:rowOff>83820</xdr:rowOff>
    </xdr:from>
    <xdr:to>
      <xdr:col>7</xdr:col>
      <xdr:colOff>777240</xdr:colOff>
      <xdr:row>71</xdr:row>
      <xdr:rowOff>76200</xdr:rowOff>
    </xdr:to>
    <xdr:graphicFrame macro="">
      <xdr:nvGraphicFramePr>
        <xdr:cNvPr id="27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388620</xdr:colOff>
      <xdr:row>46</xdr:row>
      <xdr:rowOff>137160</xdr:rowOff>
    </xdr:from>
    <xdr:to>
      <xdr:col>17</xdr:col>
      <xdr:colOff>144780</xdr:colOff>
      <xdr:row>70</xdr:row>
      <xdr:rowOff>129540</xdr:rowOff>
    </xdr:to>
    <xdr:graphicFrame macro="">
      <xdr:nvGraphicFramePr>
        <xdr:cNvPr id="27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zoomScale="80" zoomScaleNormal="80" workbookViewId="0">
      <selection activeCell="G28" sqref="G28"/>
    </sheetView>
  </sheetViews>
  <sheetFormatPr defaultRowHeight="14.4"/>
  <cols>
    <col min="2" max="2" width="18.88671875" bestFit="1" customWidth="1"/>
    <col min="3" max="3" width="24.44140625" customWidth="1"/>
    <col min="4" max="4" width="14.44140625" bestFit="1" customWidth="1"/>
    <col min="5" max="5" width="18.33203125" bestFit="1" customWidth="1"/>
    <col min="7" max="7" width="14.109375" customWidth="1"/>
    <col min="8" max="8" width="12.33203125" customWidth="1"/>
  </cols>
  <sheetData>
    <row r="2" spans="2:15" ht="15" thickBot="1">
      <c r="B2" s="10" t="s">
        <v>45</v>
      </c>
    </row>
    <row r="3" spans="2:15" ht="15" thickBot="1">
      <c r="B3" s="32"/>
      <c r="C3" s="32" t="s">
        <v>42</v>
      </c>
      <c r="D3" s="32" t="s">
        <v>41</v>
      </c>
      <c r="E3" s="32" t="s">
        <v>40</v>
      </c>
      <c r="G3" s="62" t="s">
        <v>8</v>
      </c>
    </row>
    <row r="4" spans="2:15" ht="15" thickBot="1">
      <c r="B4" s="33" t="s">
        <v>0</v>
      </c>
      <c r="C4" s="46">
        <v>12433</v>
      </c>
      <c r="D4" s="46">
        <v>752</v>
      </c>
      <c r="E4" s="46">
        <v>6286</v>
      </c>
      <c r="G4" s="63">
        <f>SUM(C4:E10)</f>
        <v>213336</v>
      </c>
    </row>
    <row r="5" spans="2:15" ht="15" thickBot="1">
      <c r="B5" s="33" t="s">
        <v>1</v>
      </c>
      <c r="C5" s="46">
        <v>17174</v>
      </c>
      <c r="D5" s="46">
        <v>2557</v>
      </c>
      <c r="E5" s="46">
        <v>1417</v>
      </c>
    </row>
    <row r="6" spans="2:15" ht="15" thickBot="1">
      <c r="B6" s="33" t="s">
        <v>2</v>
      </c>
      <c r="C6" s="46">
        <v>14343</v>
      </c>
      <c r="D6" s="46">
        <v>19119</v>
      </c>
      <c r="E6" s="46">
        <v>4017</v>
      </c>
    </row>
    <row r="7" spans="2:15" ht="15" thickBot="1">
      <c r="B7" s="33" t="s">
        <v>3</v>
      </c>
      <c r="C7" s="46">
        <v>2735</v>
      </c>
      <c r="D7" s="46">
        <v>17115</v>
      </c>
      <c r="E7" s="46">
        <v>15249</v>
      </c>
    </row>
    <row r="8" spans="2:15" ht="15" thickBot="1">
      <c r="B8" s="33" t="s">
        <v>4</v>
      </c>
      <c r="C8" s="46">
        <v>833</v>
      </c>
      <c r="D8" s="46">
        <v>9886</v>
      </c>
      <c r="E8" s="46">
        <v>33058</v>
      </c>
    </row>
    <row r="9" spans="2:15" ht="15" thickBot="1">
      <c r="B9" s="33" t="s">
        <v>5</v>
      </c>
      <c r="C9" s="46">
        <v>134</v>
      </c>
      <c r="D9" s="46">
        <v>1617</v>
      </c>
      <c r="E9" s="46">
        <v>21614</v>
      </c>
    </row>
    <row r="10" spans="2:15" ht="15" thickBot="1">
      <c r="B10" s="56" t="s">
        <v>6</v>
      </c>
      <c r="C10" s="57">
        <v>0</v>
      </c>
      <c r="D10" s="57">
        <v>587</v>
      </c>
      <c r="E10" s="57">
        <v>32410</v>
      </c>
      <c r="G10" s="67" t="s">
        <v>42</v>
      </c>
      <c r="H10" s="68"/>
      <c r="J10" s="67" t="s">
        <v>75</v>
      </c>
      <c r="K10" s="69"/>
      <c r="L10" s="68"/>
    </row>
    <row r="11" spans="2:15" ht="15" thickBot="1">
      <c r="B11" s="58" t="s">
        <v>57</v>
      </c>
      <c r="C11" s="59">
        <f>SUM(C4:C10)</f>
        <v>47652</v>
      </c>
      <c r="D11" s="59">
        <f t="shared" ref="D11:E11" si="0">SUM(D4:D10)</f>
        <v>51633</v>
      </c>
      <c r="E11" s="59">
        <f t="shared" si="0"/>
        <v>114051</v>
      </c>
      <c r="G11" s="70">
        <f>C11/G4</f>
        <v>0.22336595792552594</v>
      </c>
      <c r="H11" s="71"/>
      <c r="J11" s="72">
        <f>(C11+D11)/G4</f>
        <v>0.46539262009224885</v>
      </c>
      <c r="K11" s="73"/>
      <c r="L11" s="74"/>
      <c r="O11" s="16"/>
    </row>
    <row r="12" spans="2:15">
      <c r="B12" t="s">
        <v>72</v>
      </c>
    </row>
    <row r="13" spans="2:15">
      <c r="C13" t="s">
        <v>44</v>
      </c>
    </row>
    <row r="15" spans="2:15" ht="15" thickBot="1"/>
    <row r="16" spans="2:15" ht="15" thickBot="1">
      <c r="C16" s="60" t="s">
        <v>69</v>
      </c>
      <c r="D16" s="14"/>
      <c r="E16" s="60" t="s">
        <v>70</v>
      </c>
      <c r="G16" s="75" t="s">
        <v>71</v>
      </c>
      <c r="H16" s="76"/>
      <c r="I16" s="77"/>
    </row>
    <row r="17" spans="3:9" ht="15" thickBot="1">
      <c r="C17" s="61">
        <f>SUM(C4:D6)</f>
        <v>66378</v>
      </c>
      <c r="D17" s="14"/>
      <c r="E17" s="61">
        <f>SUM(C4:E6)</f>
        <v>78098</v>
      </c>
      <c r="G17" s="64">
        <f>C17/E17</f>
        <v>0.84993213654639044</v>
      </c>
      <c r="H17" s="65"/>
      <c r="I17" s="66"/>
    </row>
    <row r="18" spans="3:9">
      <c r="G18" s="48"/>
    </row>
    <row r="19" spans="3:9" ht="15" thickBot="1"/>
    <row r="20" spans="3:9" ht="15" thickBot="1">
      <c r="C20" s="60" t="s">
        <v>76</v>
      </c>
      <c r="G20" s="75" t="s">
        <v>77</v>
      </c>
      <c r="H20" s="76"/>
      <c r="I20" s="77"/>
    </row>
    <row r="21" spans="3:9" ht="15" thickBot="1">
      <c r="C21" s="61">
        <f>SUM(C4:C6)</f>
        <v>43950</v>
      </c>
      <c r="G21" s="64">
        <f>C21/E17</f>
        <v>0.56275448795103589</v>
      </c>
      <c r="H21" s="65"/>
      <c r="I21" s="66"/>
    </row>
  </sheetData>
  <mergeCells count="8">
    <mergeCell ref="G20:I20"/>
    <mergeCell ref="G21:I21"/>
    <mergeCell ref="G17:I17"/>
    <mergeCell ref="G10:H10"/>
    <mergeCell ref="J10:L10"/>
    <mergeCell ref="G11:H11"/>
    <mergeCell ref="J11:L11"/>
    <mergeCell ref="G16:I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96"/>
  <sheetViews>
    <sheetView zoomScale="90" zoomScaleNormal="90" workbookViewId="0">
      <selection activeCell="A26" sqref="A26"/>
    </sheetView>
  </sheetViews>
  <sheetFormatPr defaultRowHeight="14.4"/>
  <cols>
    <col min="1" max="7" width="19.88671875" customWidth="1"/>
    <col min="8" max="8" width="23.5546875" customWidth="1"/>
    <col min="9" max="11" width="19.88671875" customWidth="1"/>
    <col min="12" max="17" width="9.109375" customWidth="1"/>
    <col min="18" max="18" width="20" customWidth="1"/>
    <col min="19" max="19" width="13.44140625" customWidth="1"/>
  </cols>
  <sheetData>
    <row r="3" spans="1:18" ht="15" thickBot="1"/>
    <row r="4" spans="1:18">
      <c r="A4" s="25"/>
      <c r="B4" s="26" t="s">
        <v>42</v>
      </c>
      <c r="C4" s="26" t="s">
        <v>41</v>
      </c>
      <c r="D4" s="27" t="s">
        <v>40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>
      <c r="A5" s="28" t="s">
        <v>46</v>
      </c>
      <c r="B5" s="52">
        <v>12433</v>
      </c>
      <c r="C5" s="52">
        <v>752</v>
      </c>
      <c r="D5" s="53">
        <v>6286</v>
      </c>
      <c r="F5" s="1"/>
      <c r="G5" s="16"/>
      <c r="J5" s="16"/>
      <c r="K5" s="16"/>
      <c r="L5" s="16"/>
      <c r="M5" s="16"/>
      <c r="N5" s="16"/>
      <c r="O5" s="16"/>
      <c r="P5" s="16"/>
      <c r="Q5" s="16"/>
      <c r="R5" s="16"/>
    </row>
    <row r="6" spans="1:18">
      <c r="A6" s="28" t="s">
        <v>47</v>
      </c>
      <c r="B6" s="52">
        <v>17174</v>
      </c>
      <c r="C6" s="52">
        <v>2557</v>
      </c>
      <c r="D6" s="53">
        <v>1417</v>
      </c>
      <c r="F6" s="1"/>
      <c r="G6" s="16"/>
      <c r="H6" s="30"/>
      <c r="J6" s="16"/>
      <c r="K6" s="31"/>
      <c r="L6" s="16"/>
      <c r="M6" s="1"/>
      <c r="N6" s="16"/>
      <c r="O6" s="30"/>
      <c r="P6" s="16"/>
      <c r="Q6" s="16"/>
      <c r="R6" s="16"/>
    </row>
    <row r="7" spans="1:18">
      <c r="A7" s="28" t="s">
        <v>48</v>
      </c>
      <c r="B7" s="52">
        <v>14343</v>
      </c>
      <c r="C7" s="52">
        <v>19119</v>
      </c>
      <c r="D7" s="53">
        <v>4017</v>
      </c>
      <c r="F7" s="1"/>
      <c r="G7" s="16"/>
      <c r="H7" s="30"/>
      <c r="J7" s="16"/>
      <c r="K7" s="16"/>
      <c r="L7" s="16"/>
      <c r="M7" s="16"/>
      <c r="N7" s="16"/>
      <c r="O7" s="16"/>
      <c r="P7" s="16"/>
      <c r="Q7" s="16"/>
      <c r="R7" s="16"/>
    </row>
    <row r="8" spans="1:18">
      <c r="A8" s="28" t="s">
        <v>49</v>
      </c>
      <c r="B8" s="52">
        <v>2735</v>
      </c>
      <c r="C8" s="52">
        <v>17115</v>
      </c>
      <c r="D8" s="53">
        <v>15249</v>
      </c>
      <c r="F8" s="1"/>
      <c r="G8" s="16"/>
      <c r="H8" s="30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>
      <c r="A9" s="28" t="s">
        <v>50</v>
      </c>
      <c r="B9" s="52">
        <v>833</v>
      </c>
      <c r="C9" s="52">
        <v>9886</v>
      </c>
      <c r="D9" s="53">
        <v>33058</v>
      </c>
      <c r="F9" s="1"/>
      <c r="G9" s="16"/>
      <c r="H9" s="30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>
      <c r="A10" s="28" t="s">
        <v>51</v>
      </c>
      <c r="B10" s="52">
        <v>134</v>
      </c>
      <c r="C10" s="52">
        <v>1617</v>
      </c>
      <c r="D10" s="53">
        <v>21614</v>
      </c>
      <c r="F10" s="1"/>
      <c r="G10" s="16"/>
      <c r="H10" s="30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5" thickBot="1">
      <c r="A11" s="29" t="s">
        <v>52</v>
      </c>
      <c r="B11" s="54">
        <v>0</v>
      </c>
      <c r="C11" s="54">
        <v>587</v>
      </c>
      <c r="D11" s="55">
        <v>32410</v>
      </c>
      <c r="F11" s="1"/>
      <c r="G11" s="16"/>
      <c r="H11" s="30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3" spans="1:18">
      <c r="C13" s="34"/>
      <c r="D13" s="34"/>
    </row>
    <row r="16" spans="1:18">
      <c r="A16" t="s">
        <v>16</v>
      </c>
    </row>
    <row r="17" spans="2:12">
      <c r="B17" t="s">
        <v>17</v>
      </c>
      <c r="C17" t="s">
        <v>18</v>
      </c>
    </row>
    <row r="18" spans="2:12">
      <c r="K18" s="15"/>
    </row>
    <row r="19" spans="2:12">
      <c r="K19" s="15"/>
      <c r="L19" s="15"/>
    </row>
    <row r="39" spans="18:20">
      <c r="S39" s="16" t="s">
        <v>8</v>
      </c>
      <c r="T39" t="s">
        <v>14</v>
      </c>
    </row>
    <row r="40" spans="18:20">
      <c r="R40" t="s">
        <v>0</v>
      </c>
      <c r="S40" s="17">
        <v>24457</v>
      </c>
      <c r="T40" s="14">
        <v>22621</v>
      </c>
    </row>
    <row r="41" spans="18:20">
      <c r="R41" t="s">
        <v>1</v>
      </c>
      <c r="S41" s="17">
        <v>26868</v>
      </c>
      <c r="T41" s="14">
        <v>31961</v>
      </c>
    </row>
    <row r="42" spans="18:20">
      <c r="R42" t="s">
        <v>2</v>
      </c>
      <c r="S42" s="17">
        <v>41010</v>
      </c>
      <c r="T42" s="14">
        <v>45866</v>
      </c>
    </row>
    <row r="43" spans="18:20">
      <c r="R43" t="s">
        <v>3</v>
      </c>
      <c r="S43" s="17">
        <v>34582</v>
      </c>
      <c r="T43" s="14">
        <v>26214</v>
      </c>
    </row>
    <row r="44" spans="18:20">
      <c r="R44" t="s">
        <v>4</v>
      </c>
      <c r="S44" s="17">
        <v>34566</v>
      </c>
      <c r="T44" s="14">
        <v>18366</v>
      </c>
    </row>
    <row r="45" spans="18:20">
      <c r="R45" t="s">
        <v>5</v>
      </c>
      <c r="S45" s="17">
        <v>17954</v>
      </c>
      <c r="T45" s="14">
        <v>5555</v>
      </c>
    </row>
    <row r="46" spans="18:20">
      <c r="R46" t="s">
        <v>6</v>
      </c>
      <c r="S46" s="17">
        <v>19248</v>
      </c>
      <c r="T46" s="14">
        <v>6187</v>
      </c>
    </row>
    <row r="53" spans="8:8">
      <c r="H53" t="s">
        <v>25</v>
      </c>
    </row>
    <row r="54" spans="8:8">
      <c r="H54" t="e">
        <f>CORREL(#REF!,#REF!)</f>
        <v>#REF!</v>
      </c>
    </row>
    <row r="111" spans="1:11">
      <c r="B111" s="3" t="s">
        <v>7</v>
      </c>
      <c r="C111" s="3" t="s">
        <v>8</v>
      </c>
      <c r="D111" s="3" t="s">
        <v>9</v>
      </c>
      <c r="E111" s="3" t="s">
        <v>10</v>
      </c>
      <c r="F111" s="5" t="s">
        <v>26</v>
      </c>
      <c r="G111" s="5" t="s">
        <v>27</v>
      </c>
      <c r="I111" s="5" t="s">
        <v>13</v>
      </c>
      <c r="J111" s="5" t="s">
        <v>15</v>
      </c>
      <c r="K111" s="5" t="s">
        <v>14</v>
      </c>
    </row>
    <row r="112" spans="1:11">
      <c r="A112" s="2" t="s">
        <v>0</v>
      </c>
      <c r="B112" s="4">
        <v>5184</v>
      </c>
      <c r="C112" s="4">
        <v>24457</v>
      </c>
      <c r="D112" s="7">
        <v>18863</v>
      </c>
      <c r="E112" s="4">
        <v>3758</v>
      </c>
      <c r="F112" s="12">
        <f>C112-D112</f>
        <v>5594</v>
      </c>
      <c r="G112" s="12">
        <f t="shared" ref="G112:G118" si="0">B112-E112</f>
        <v>1426</v>
      </c>
      <c r="I112" s="4">
        <v>29641</v>
      </c>
      <c r="J112" s="13">
        <v>0.76316588509159611</v>
      </c>
      <c r="K112" s="4">
        <v>22621</v>
      </c>
    </row>
    <row r="113" spans="1:12">
      <c r="A113" s="2" t="s">
        <v>1</v>
      </c>
      <c r="B113" s="4">
        <v>8382</v>
      </c>
      <c r="C113" s="4">
        <v>26868</v>
      </c>
      <c r="D113" s="7">
        <v>25295</v>
      </c>
      <c r="E113" s="4">
        <v>6666</v>
      </c>
      <c r="F113" s="12">
        <f t="shared" ref="F113:F118" si="1">C113-D113</f>
        <v>1573</v>
      </c>
      <c r="G113" s="12">
        <f t="shared" si="0"/>
        <v>1716</v>
      </c>
      <c r="I113" s="4">
        <v>35250</v>
      </c>
      <c r="J113" s="13">
        <v>0.90669503546099295</v>
      </c>
      <c r="K113" s="4">
        <v>31961</v>
      </c>
    </row>
    <row r="114" spans="1:12">
      <c r="A114" s="2" t="s">
        <v>2</v>
      </c>
      <c r="B114" s="4">
        <v>17875</v>
      </c>
      <c r="C114" s="4">
        <v>41010</v>
      </c>
      <c r="D114" s="7">
        <v>34104</v>
      </c>
      <c r="E114" s="4">
        <v>11762</v>
      </c>
      <c r="F114" s="12">
        <f t="shared" si="1"/>
        <v>6906</v>
      </c>
      <c r="G114" s="12">
        <f t="shared" si="0"/>
        <v>6113</v>
      </c>
      <c r="I114" s="4">
        <v>58885</v>
      </c>
      <c r="J114" s="13">
        <v>0.77890804109705358</v>
      </c>
      <c r="K114" s="4">
        <v>45866</v>
      </c>
    </row>
    <row r="115" spans="1:12">
      <c r="A115" s="2" t="s">
        <v>3</v>
      </c>
      <c r="B115" s="4">
        <v>22145</v>
      </c>
      <c r="C115" s="4">
        <v>34582</v>
      </c>
      <c r="D115" s="7">
        <v>13973</v>
      </c>
      <c r="E115" s="4">
        <v>12241</v>
      </c>
      <c r="F115" s="12">
        <f t="shared" si="1"/>
        <v>20609</v>
      </c>
      <c r="G115" s="12">
        <f t="shared" si="0"/>
        <v>9904</v>
      </c>
      <c r="I115" s="4">
        <v>56727</v>
      </c>
      <c r="J115" s="13">
        <v>0.46210799090380245</v>
      </c>
      <c r="K115" s="4">
        <v>26214</v>
      </c>
    </row>
    <row r="116" spans="1:12">
      <c r="A116" s="2" t="s">
        <v>4</v>
      </c>
      <c r="B116" s="4">
        <v>37156</v>
      </c>
      <c r="C116" s="4">
        <v>34566</v>
      </c>
      <c r="D116" s="7">
        <v>5364</v>
      </c>
      <c r="E116" s="4">
        <v>13002</v>
      </c>
      <c r="F116" s="12">
        <f t="shared" si="1"/>
        <v>29202</v>
      </c>
      <c r="G116" s="12">
        <f t="shared" si="0"/>
        <v>24154</v>
      </c>
      <c r="I116" s="4">
        <v>71722</v>
      </c>
      <c r="J116" s="13">
        <v>0.25607205599397675</v>
      </c>
      <c r="K116" s="4">
        <v>18366</v>
      </c>
    </row>
    <row r="117" spans="1:12">
      <c r="A117" s="2" t="s">
        <v>5</v>
      </c>
      <c r="B117" s="4">
        <v>31146</v>
      </c>
      <c r="C117" s="4">
        <v>17954</v>
      </c>
      <c r="D117" s="8">
        <v>623</v>
      </c>
      <c r="E117" s="4">
        <v>4932</v>
      </c>
      <c r="F117" s="12">
        <f t="shared" si="1"/>
        <v>17331</v>
      </c>
      <c r="G117" s="12">
        <f t="shared" si="0"/>
        <v>26214</v>
      </c>
      <c r="I117" s="4">
        <v>49100</v>
      </c>
      <c r="J117" s="13">
        <v>0.11313645621181263</v>
      </c>
      <c r="K117" s="4">
        <v>5555</v>
      </c>
    </row>
    <row r="118" spans="1:12">
      <c r="A118" s="2" t="s">
        <v>6</v>
      </c>
      <c r="B118" s="4">
        <v>91303</v>
      </c>
      <c r="C118" s="4">
        <v>19248</v>
      </c>
      <c r="D118" s="8">
        <v>309</v>
      </c>
      <c r="E118" s="4">
        <v>5878</v>
      </c>
      <c r="F118" s="12">
        <f t="shared" si="1"/>
        <v>18939</v>
      </c>
      <c r="G118" s="12">
        <f t="shared" si="0"/>
        <v>85425</v>
      </c>
      <c r="I118" s="4">
        <v>110551</v>
      </c>
      <c r="J118" s="13">
        <v>5.5965120170780903E-2</v>
      </c>
      <c r="K118" s="4">
        <v>6187</v>
      </c>
    </row>
    <row r="121" spans="1:12">
      <c r="B121" s="3" t="s">
        <v>28</v>
      </c>
      <c r="C121" s="5" t="s">
        <v>29</v>
      </c>
      <c r="D121" s="3" t="s">
        <v>30</v>
      </c>
      <c r="E121" s="5" t="s">
        <v>31</v>
      </c>
      <c r="I121" s="3" t="s">
        <v>28</v>
      </c>
      <c r="J121" s="5" t="s">
        <v>29</v>
      </c>
      <c r="K121" s="3" t="s">
        <v>30</v>
      </c>
      <c r="L121" s="5" t="s">
        <v>31</v>
      </c>
    </row>
    <row r="122" spans="1:12">
      <c r="A122" s="2" t="s">
        <v>0</v>
      </c>
      <c r="B122" s="7">
        <v>18863</v>
      </c>
      <c r="C122" s="12">
        <v>5594</v>
      </c>
      <c r="D122" s="4">
        <v>3758</v>
      </c>
      <c r="E122" s="12">
        <v>1426</v>
      </c>
      <c r="H122" s="2" t="s">
        <v>0</v>
      </c>
      <c r="I122" s="18">
        <f>B122/$I$112</f>
        <v>0.63638203839276675</v>
      </c>
      <c r="J122" s="18">
        <f>C122/$I$112</f>
        <v>0.18872507675179651</v>
      </c>
      <c r="K122" s="18">
        <f>D122/$I$112</f>
        <v>0.12678384669882933</v>
      </c>
      <c r="L122" s="18">
        <f>E122/$I$112</f>
        <v>4.81090381566074E-2</v>
      </c>
    </row>
    <row r="123" spans="1:12">
      <c r="A123" s="2" t="s">
        <v>1</v>
      </c>
      <c r="B123" s="7">
        <v>25295</v>
      </c>
      <c r="C123" s="12">
        <v>1573</v>
      </c>
      <c r="D123" s="4">
        <v>6666</v>
      </c>
      <c r="E123" s="12">
        <v>1716</v>
      </c>
      <c r="H123" s="2" t="s">
        <v>1</v>
      </c>
      <c r="I123" s="18">
        <f>B123/$I$113</f>
        <v>0.71758865248226955</v>
      </c>
      <c r="J123" s="18">
        <f>C123/$I$113</f>
        <v>4.4624113475177307E-2</v>
      </c>
      <c r="K123" s="18">
        <f>D123/$I$113</f>
        <v>0.1891063829787234</v>
      </c>
      <c r="L123" s="18">
        <f>E123/$I$113</f>
        <v>4.8680851063829786E-2</v>
      </c>
    </row>
    <row r="124" spans="1:12">
      <c r="A124" s="2" t="s">
        <v>2</v>
      </c>
      <c r="B124" s="7">
        <v>34104</v>
      </c>
      <c r="C124" s="12">
        <v>6906</v>
      </c>
      <c r="D124" s="4">
        <v>11762</v>
      </c>
      <c r="E124" s="12">
        <v>6113</v>
      </c>
      <c r="H124" s="2" t="s">
        <v>2</v>
      </c>
      <c r="I124" s="18">
        <f>B124/$I$114</f>
        <v>0.57916277490022927</v>
      </c>
      <c r="J124" s="18">
        <f>C124/$I$114</f>
        <v>0.11727944298208372</v>
      </c>
      <c r="K124" s="18">
        <f>D124/$I$114</f>
        <v>0.19974526619682431</v>
      </c>
      <c r="L124" s="18">
        <f>E124/$I$114</f>
        <v>0.1038125159208627</v>
      </c>
    </row>
    <row r="125" spans="1:12">
      <c r="A125" s="2" t="s">
        <v>3</v>
      </c>
      <c r="B125" s="7">
        <v>13973</v>
      </c>
      <c r="C125" s="12">
        <v>20609</v>
      </c>
      <c r="D125" s="4">
        <v>12241</v>
      </c>
      <c r="E125" s="12">
        <v>9904</v>
      </c>
      <c r="H125" s="2" t="s">
        <v>3</v>
      </c>
      <c r="I125" s="18">
        <f>B125/$I$115</f>
        <v>0.24632009448763376</v>
      </c>
      <c r="J125" s="18">
        <f>C125/$I$115</f>
        <v>0.36330142612865124</v>
      </c>
      <c r="K125" s="18">
        <f>D125/$I$115</f>
        <v>0.21578789641616866</v>
      </c>
      <c r="L125" s="18">
        <f>E125/$I$115</f>
        <v>0.17459058296754632</v>
      </c>
    </row>
    <row r="126" spans="1:12">
      <c r="A126" s="2" t="s">
        <v>4</v>
      </c>
      <c r="B126" s="7">
        <v>5364</v>
      </c>
      <c r="C126" s="12">
        <v>29202</v>
      </c>
      <c r="D126" s="4">
        <v>13002</v>
      </c>
      <c r="E126" s="12">
        <v>24154</v>
      </c>
      <c r="H126" s="2" t="s">
        <v>4</v>
      </c>
      <c r="I126" s="18">
        <f>B126/$I$116</f>
        <v>7.4788767742115389E-2</v>
      </c>
      <c r="J126" s="18">
        <f>C126/$I$116</f>
        <v>0.40715540559382057</v>
      </c>
      <c r="K126" s="18">
        <f>D126/$I$116</f>
        <v>0.18128328825186135</v>
      </c>
      <c r="L126" s="18">
        <f>E126/$I$116</f>
        <v>0.33677253841220267</v>
      </c>
    </row>
    <row r="127" spans="1:12">
      <c r="A127" s="2" t="s">
        <v>5</v>
      </c>
      <c r="B127" s="8">
        <v>623</v>
      </c>
      <c r="C127" s="12">
        <v>17331</v>
      </c>
      <c r="D127" s="4">
        <v>4932</v>
      </c>
      <c r="E127" s="12">
        <v>26214</v>
      </c>
      <c r="H127" s="2" t="s">
        <v>5</v>
      </c>
      <c r="I127" s="18">
        <f>B127/$I$117</f>
        <v>1.2688391038696538E-2</v>
      </c>
      <c r="J127" s="18">
        <f>C127/$I$117</f>
        <v>0.35297352342158861</v>
      </c>
      <c r="K127" s="18">
        <f>D127/$I$117</f>
        <v>0.10044806517311609</v>
      </c>
      <c r="L127" s="18">
        <f>E127/$I$117</f>
        <v>0.53389002036659883</v>
      </c>
    </row>
    <row r="128" spans="1:12">
      <c r="A128" s="2" t="s">
        <v>6</v>
      </c>
      <c r="B128" s="8">
        <v>309</v>
      </c>
      <c r="C128" s="12">
        <v>18939</v>
      </c>
      <c r="D128" s="4">
        <v>5878</v>
      </c>
      <c r="E128" s="12">
        <v>85425</v>
      </c>
      <c r="H128" s="2" t="s">
        <v>6</v>
      </c>
      <c r="I128" s="18">
        <f>B128/$I$118</f>
        <v>2.7950900489366898E-3</v>
      </c>
      <c r="J128" s="18">
        <f>C128/$I$118</f>
        <v>0.17131459688288664</v>
      </c>
      <c r="K128" s="18">
        <f>D128/$I$118</f>
        <v>5.3170030121844215E-2</v>
      </c>
      <c r="L128" s="18">
        <f>E128/$I$118</f>
        <v>0.77272028294633244</v>
      </c>
    </row>
    <row r="130" spans="1:10">
      <c r="J130">
        <f>D128/B118</f>
        <v>6.4379045595434975E-2</v>
      </c>
    </row>
    <row r="131" spans="1:10">
      <c r="J131" s="22">
        <f>B128/C118</f>
        <v>1.605361596009975E-2</v>
      </c>
    </row>
    <row r="132" spans="1:10" ht="28.8">
      <c r="A132" s="20" t="s">
        <v>32</v>
      </c>
      <c r="B132" s="19" t="e">
        <f>(SUM(#REF!))/(SUM(#REF!))</f>
        <v>#REF!</v>
      </c>
    </row>
    <row r="161" spans="2:4">
      <c r="B161" t="s">
        <v>33</v>
      </c>
      <c r="D161" s="21">
        <v>58025</v>
      </c>
    </row>
    <row r="162" spans="2:4">
      <c r="B162" t="s">
        <v>34</v>
      </c>
    </row>
    <row r="191" spans="2:2">
      <c r="B191" t="s">
        <v>35</v>
      </c>
    </row>
    <row r="192" spans="2:2">
      <c r="B192" s="14">
        <f>SUM(K112:K115)</f>
        <v>126662</v>
      </c>
    </row>
    <row r="193" spans="2:2">
      <c r="B193" s="15">
        <f>B192/(SUM(I112:I115))</f>
        <v>0.70171686897170682</v>
      </c>
    </row>
    <row r="194" spans="2:2">
      <c r="B194" t="s">
        <v>37</v>
      </c>
    </row>
    <row r="195" spans="2:2">
      <c r="B195" s="15">
        <f>B192/(SUM(K112:K118))</f>
        <v>0.80794794922497926</v>
      </c>
    </row>
    <row r="196" spans="2:2">
      <c r="B196" t="s">
        <v>36</v>
      </c>
    </row>
  </sheetData>
  <pageMargins left="0.7" right="0.7" top="0.75" bottom="0.75" header="0.3" footer="0.3"/>
  <pageSetup orientation="portrait" r:id="rId1"/>
  <ignoredErrors>
    <ignoredError sqref="B192:B19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2"/>
  <sheetViews>
    <sheetView zoomScale="60" zoomScaleNormal="60" workbookViewId="0">
      <selection activeCell="J41" sqref="J41"/>
    </sheetView>
  </sheetViews>
  <sheetFormatPr defaultRowHeight="14.4"/>
  <cols>
    <col min="2" max="12" width="19.44140625" customWidth="1"/>
  </cols>
  <sheetData>
    <row r="3" spans="2:12">
      <c r="B3" s="51" t="s">
        <v>12</v>
      </c>
    </row>
    <row r="4" spans="2:12">
      <c r="C4" s="3" t="s">
        <v>7</v>
      </c>
      <c r="D4" s="3" t="s">
        <v>8</v>
      </c>
      <c r="E4" s="3" t="s">
        <v>9</v>
      </c>
      <c r="F4" s="3" t="s">
        <v>10</v>
      </c>
      <c r="G4" s="5" t="s">
        <v>13</v>
      </c>
      <c r="H4" s="5" t="s">
        <v>14</v>
      </c>
      <c r="I4" s="5" t="s">
        <v>15</v>
      </c>
      <c r="J4" s="9" t="s">
        <v>19</v>
      </c>
      <c r="K4" s="9" t="s">
        <v>20</v>
      </c>
      <c r="L4" s="9" t="s">
        <v>21</v>
      </c>
    </row>
    <row r="5" spans="2:12">
      <c r="B5" s="2" t="s">
        <v>0</v>
      </c>
      <c r="C5" s="4"/>
      <c r="D5" s="35">
        <v>19471</v>
      </c>
      <c r="E5" s="37">
        <v>13185</v>
      </c>
      <c r="F5" s="39"/>
      <c r="G5" s="39">
        <f>D5</f>
        <v>19471</v>
      </c>
      <c r="H5" s="39">
        <f>E5</f>
        <v>13185</v>
      </c>
      <c r="I5" s="9">
        <f>H5/G5</f>
        <v>0.67716090596271383</v>
      </c>
      <c r="J5" s="9">
        <f t="shared" ref="J5:J11" si="0">(I15/1.645)/I5</f>
        <v>2.4196647908720975E-2</v>
      </c>
      <c r="K5" s="9">
        <f>I5-I15</f>
        <v>0.65020754145124449</v>
      </c>
      <c r="L5" s="9">
        <f>I5+I15</f>
        <v>0.70411427047418318</v>
      </c>
    </row>
    <row r="6" spans="2:12">
      <c r="B6" s="2" t="s">
        <v>1</v>
      </c>
      <c r="C6" s="4"/>
      <c r="D6" s="35">
        <v>21148</v>
      </c>
      <c r="E6" s="37">
        <v>19731</v>
      </c>
      <c r="F6" s="39"/>
      <c r="G6" s="39">
        <f t="shared" ref="G6:G11" si="1">D6</f>
        <v>21148</v>
      </c>
      <c r="H6" s="39">
        <f t="shared" ref="H6:H11" si="2">E6</f>
        <v>19731</v>
      </c>
      <c r="I6" s="9">
        <f t="shared" ref="I6:I11" si="3">H6/G6</f>
        <v>0.93299602799319081</v>
      </c>
      <c r="J6" s="9">
        <f>(I16/1.645)/I6</f>
        <v>1.4840657124267465E-2</v>
      </c>
      <c r="K6" s="9">
        <f t="shared" ref="K6:K11" si="4">I6-I16</f>
        <v>0.91021890701685138</v>
      </c>
      <c r="L6" s="9">
        <f t="shared" ref="L6:L11" si="5">I6+I16</f>
        <v>0.95577314896953025</v>
      </c>
    </row>
    <row r="7" spans="2:12">
      <c r="B7" s="2" t="s">
        <v>2</v>
      </c>
      <c r="C7" s="4"/>
      <c r="D7" s="35">
        <v>37479</v>
      </c>
      <c r="E7" s="37">
        <v>33462</v>
      </c>
      <c r="F7" s="39"/>
      <c r="G7" s="39">
        <f t="shared" si="1"/>
        <v>37479</v>
      </c>
      <c r="H7" s="39">
        <f t="shared" si="2"/>
        <v>33462</v>
      </c>
      <c r="I7" s="9">
        <f t="shared" si="3"/>
        <v>0.89281997918834544</v>
      </c>
      <c r="J7" s="9">
        <f t="shared" si="0"/>
        <v>1.4825640257291836E-2</v>
      </c>
      <c r="K7" s="9">
        <f t="shared" si="4"/>
        <v>0.87104572641462608</v>
      </c>
      <c r="L7" s="9">
        <f t="shared" si="5"/>
        <v>0.9145942319620648</v>
      </c>
    </row>
    <row r="8" spans="2:12">
      <c r="B8" s="2" t="s">
        <v>3</v>
      </c>
      <c r="C8" s="4"/>
      <c r="D8" s="35">
        <v>35099</v>
      </c>
      <c r="E8" s="37">
        <v>19850</v>
      </c>
      <c r="F8" s="39"/>
      <c r="G8" s="39">
        <f t="shared" si="1"/>
        <v>35099</v>
      </c>
      <c r="H8" s="39">
        <f t="shared" si="2"/>
        <v>19850</v>
      </c>
      <c r="I8" s="9">
        <f t="shared" si="3"/>
        <v>0.56554317786831532</v>
      </c>
      <c r="J8" s="9">
        <f t="shared" si="0"/>
        <v>2.0933838906339E-2</v>
      </c>
      <c r="K8" s="9">
        <f t="shared" si="4"/>
        <v>0.54606803968009299</v>
      </c>
      <c r="L8" s="9">
        <f t="shared" si="5"/>
        <v>0.58501831605653765</v>
      </c>
    </row>
    <row r="9" spans="2:12">
      <c r="B9" s="2" t="s">
        <v>4</v>
      </c>
      <c r="C9" s="4"/>
      <c r="D9" s="35">
        <v>43777</v>
      </c>
      <c r="E9" s="37">
        <v>10719</v>
      </c>
      <c r="F9" s="39"/>
      <c r="G9" s="39">
        <f t="shared" si="1"/>
        <v>43777</v>
      </c>
      <c r="H9" s="39">
        <f t="shared" si="2"/>
        <v>10719</v>
      </c>
      <c r="I9" s="9">
        <f t="shared" si="3"/>
        <v>0.24485460401580739</v>
      </c>
      <c r="J9" s="9">
        <f t="shared" si="0"/>
        <v>4.0163085127007975E-2</v>
      </c>
      <c r="K9" s="9">
        <f t="shared" si="4"/>
        <v>0.22867748269436747</v>
      </c>
      <c r="L9" s="9">
        <f t="shared" si="5"/>
        <v>0.26103172533724733</v>
      </c>
    </row>
    <row r="10" spans="2:12">
      <c r="B10" s="2" t="s">
        <v>5</v>
      </c>
      <c r="C10" s="4"/>
      <c r="D10" s="35">
        <v>23365</v>
      </c>
      <c r="E10" s="38">
        <v>1751</v>
      </c>
      <c r="F10" s="39"/>
      <c r="G10" s="39">
        <f t="shared" si="1"/>
        <v>23365</v>
      </c>
      <c r="H10" s="39">
        <f t="shared" si="2"/>
        <v>1751</v>
      </c>
      <c r="I10" s="9">
        <f t="shared" si="3"/>
        <v>7.4941151294671521E-2</v>
      </c>
      <c r="J10" s="9">
        <f t="shared" si="0"/>
        <v>0.11038655886684016</v>
      </c>
      <c r="K10" s="9">
        <f t="shared" si="4"/>
        <v>6.1332895688968457E-2</v>
      </c>
      <c r="L10" s="9">
        <f t="shared" si="5"/>
        <v>8.8549406900374578E-2</v>
      </c>
    </row>
    <row r="11" spans="2:12">
      <c r="B11" s="2" t="s">
        <v>6</v>
      </c>
      <c r="C11" s="4"/>
      <c r="D11" s="35">
        <v>32997</v>
      </c>
      <c r="E11" s="38">
        <v>587</v>
      </c>
      <c r="F11" s="39"/>
      <c r="G11" s="39">
        <f t="shared" si="1"/>
        <v>32997</v>
      </c>
      <c r="H11" s="39">
        <f t="shared" si="2"/>
        <v>587</v>
      </c>
      <c r="I11" s="9">
        <f t="shared" si="3"/>
        <v>1.7789496014789224E-2</v>
      </c>
      <c r="J11" s="9">
        <f t="shared" si="0"/>
        <v>0.15596101955633196</v>
      </c>
      <c r="K11" s="9">
        <f t="shared" si="4"/>
        <v>1.3225496260299801E-2</v>
      </c>
      <c r="L11" s="9">
        <f t="shared" si="5"/>
        <v>2.2353495769278649E-2</v>
      </c>
    </row>
    <row r="13" spans="2:12">
      <c r="B13" s="50" t="s">
        <v>22</v>
      </c>
    </row>
    <row r="14" spans="2:12">
      <c r="C14" s="3" t="s">
        <v>7</v>
      </c>
      <c r="D14" s="3" t="s">
        <v>8</v>
      </c>
      <c r="E14" s="3" t="s">
        <v>9</v>
      </c>
      <c r="F14" s="3" t="s">
        <v>10</v>
      </c>
      <c r="G14" s="5" t="s">
        <v>13</v>
      </c>
      <c r="H14" s="5" t="s">
        <v>14</v>
      </c>
      <c r="I14" s="5" t="s">
        <v>15</v>
      </c>
    </row>
    <row r="15" spans="2:12">
      <c r="B15" s="2" t="s">
        <v>0</v>
      </c>
      <c r="C15" s="4"/>
      <c r="D15" s="36">
        <v>1041</v>
      </c>
      <c r="E15" s="39">
        <v>878.83047284445024</v>
      </c>
      <c r="F15" s="39"/>
      <c r="G15" s="39">
        <f>SQRT(SUMSQ(D15))</f>
        <v>1041</v>
      </c>
      <c r="H15" s="39">
        <f>SQRT(SUMSQ(E15))</f>
        <v>878.83047284445024</v>
      </c>
      <c r="I15" s="9">
        <f t="shared" ref="I15:I21" si="6">(SQRT((H15^2-(I5^2*G15^2))))/G5</f>
        <v>2.6953364511469343E-2</v>
      </c>
    </row>
    <row r="16" spans="2:12">
      <c r="B16" s="2" t="s">
        <v>1</v>
      </c>
      <c r="C16" s="4"/>
      <c r="D16" s="35">
        <v>1063</v>
      </c>
      <c r="E16" s="39">
        <v>1102.5620163963567</v>
      </c>
      <c r="F16" s="39"/>
      <c r="G16" s="39">
        <f t="shared" ref="G16:G21" si="7">SQRT(SUMSQ(D16))</f>
        <v>1063</v>
      </c>
      <c r="H16" s="39">
        <f t="shared" ref="H16:H21" si="8">SQRT(SUMSQ(E16))</f>
        <v>1102.5620163963567</v>
      </c>
      <c r="I16" s="9">
        <f>(SQRT((H16^2-(I6^2*G16^2))))/G6</f>
        <v>2.27771209763394E-2</v>
      </c>
    </row>
    <row r="17" spans="2:12">
      <c r="B17" s="2" t="s">
        <v>2</v>
      </c>
      <c r="C17" s="4"/>
      <c r="D17" s="35">
        <v>1443</v>
      </c>
      <c r="E17" s="39">
        <v>1525.0573759698354</v>
      </c>
      <c r="F17" s="39"/>
      <c r="G17" s="39">
        <f t="shared" si="7"/>
        <v>1443</v>
      </c>
      <c r="H17" s="39">
        <f t="shared" si="8"/>
        <v>1525.0573759698354</v>
      </c>
      <c r="I17" s="9">
        <f t="shared" si="6"/>
        <v>2.1774252773719322E-2</v>
      </c>
    </row>
    <row r="18" spans="2:12">
      <c r="B18" s="2" t="s">
        <v>3</v>
      </c>
      <c r="C18" s="4"/>
      <c r="D18" s="35">
        <v>1381</v>
      </c>
      <c r="E18" s="39">
        <v>1037.8998024857699</v>
      </c>
      <c r="F18" s="39"/>
      <c r="G18" s="39">
        <f t="shared" si="7"/>
        <v>1381</v>
      </c>
      <c r="H18" s="39">
        <f t="shared" si="8"/>
        <v>1037.8998024857699</v>
      </c>
      <c r="I18" s="9">
        <f t="shared" si="6"/>
        <v>1.9475138188222284E-2</v>
      </c>
    </row>
    <row r="19" spans="2:12">
      <c r="B19" s="2" t="s">
        <v>4</v>
      </c>
      <c r="C19" s="4"/>
      <c r="D19" s="35">
        <v>1675</v>
      </c>
      <c r="E19" s="39">
        <v>818.3733866640581</v>
      </c>
      <c r="F19" s="39"/>
      <c r="G19" s="39">
        <f t="shared" si="7"/>
        <v>1675</v>
      </c>
      <c r="H19" s="39">
        <f t="shared" si="8"/>
        <v>818.3733866640581</v>
      </c>
      <c r="I19" s="9">
        <f t="shared" si="6"/>
        <v>1.6177121321439922E-2</v>
      </c>
    </row>
    <row r="20" spans="2:12">
      <c r="B20" s="2" t="s">
        <v>5</v>
      </c>
      <c r="C20" s="4"/>
      <c r="D20" s="35">
        <v>1165</v>
      </c>
      <c r="E20" s="39">
        <v>329.72564352807018</v>
      </c>
      <c r="F20" s="39"/>
      <c r="G20" s="39">
        <f t="shared" si="7"/>
        <v>1165</v>
      </c>
      <c r="H20" s="39">
        <f t="shared" si="8"/>
        <v>329.72564352807018</v>
      </c>
      <c r="I20" s="9">
        <f t="shared" si="6"/>
        <v>1.3608255605703064E-2</v>
      </c>
    </row>
    <row r="21" spans="2:12">
      <c r="B21" s="2" t="s">
        <v>6</v>
      </c>
      <c r="C21" s="4"/>
      <c r="D21" s="35">
        <v>1560</v>
      </c>
      <c r="E21" s="39">
        <v>153.13392831113555</v>
      </c>
      <c r="F21" s="39"/>
      <c r="G21" s="39">
        <f t="shared" si="7"/>
        <v>1560</v>
      </c>
      <c r="H21" s="39">
        <f t="shared" si="8"/>
        <v>153.13392831113555</v>
      </c>
      <c r="I21" s="9">
        <f t="shared" si="6"/>
        <v>4.5639997544894232E-3</v>
      </c>
    </row>
    <row r="26" spans="2:12">
      <c r="B26" t="s">
        <v>67</v>
      </c>
    </row>
    <row r="27" spans="2:12">
      <c r="C27" t="s">
        <v>17</v>
      </c>
      <c r="D27" t="s">
        <v>18</v>
      </c>
    </row>
    <row r="28" spans="2:12">
      <c r="C28" t="s">
        <v>43</v>
      </c>
    </row>
    <row r="32" spans="2:12">
      <c r="C32" s="3" t="s">
        <v>7</v>
      </c>
      <c r="D32" s="3" t="s">
        <v>8</v>
      </c>
      <c r="E32" s="3" t="s">
        <v>9</v>
      </c>
      <c r="F32" s="3" t="s">
        <v>10</v>
      </c>
      <c r="G32" s="5" t="s">
        <v>13</v>
      </c>
      <c r="H32" s="5" t="s">
        <v>14</v>
      </c>
      <c r="I32" s="5" t="s">
        <v>15</v>
      </c>
      <c r="J32" s="9" t="s">
        <v>19</v>
      </c>
      <c r="K32" s="9" t="s">
        <v>20</v>
      </c>
      <c r="L32" s="9" t="s">
        <v>21</v>
      </c>
    </row>
    <row r="33" spans="2:12">
      <c r="B33" s="2" t="s">
        <v>23</v>
      </c>
      <c r="C33" s="12">
        <f>SUM(C5:C8)</f>
        <v>0</v>
      </c>
      <c r="D33" s="12">
        <f>SUM(D5:D8)</f>
        <v>113197</v>
      </c>
      <c r="E33" s="12">
        <f>SUM(E5:E8)</f>
        <v>86228</v>
      </c>
      <c r="F33" s="12">
        <f>SUM(F5:F8)</f>
        <v>0</v>
      </c>
      <c r="G33" s="12">
        <f>C33+D33</f>
        <v>113197</v>
      </c>
      <c r="H33" s="12">
        <f>E33+F33</f>
        <v>86228</v>
      </c>
      <c r="I33" s="6">
        <f>H33/G33</f>
        <v>0.7617516365274698</v>
      </c>
      <c r="J33" s="6">
        <f>(I40/1.645)/I33</f>
        <v>9.4363991863752172E-3</v>
      </c>
      <c r="K33" s="6">
        <f>I33-I40</f>
        <v>0.74992705982689167</v>
      </c>
      <c r="L33" s="6">
        <f>I33+I40</f>
        <v>0.77357621322804793</v>
      </c>
    </row>
    <row r="34" spans="2:12">
      <c r="B34" s="2" t="s">
        <v>24</v>
      </c>
      <c r="C34" s="12">
        <f>SUM(C9:C10)</f>
        <v>0</v>
      </c>
      <c r="D34" s="12">
        <f>SUM(D9:D10)</f>
        <v>67142</v>
      </c>
      <c r="E34" s="12">
        <f>SUM(E9:E10)</f>
        <v>12470</v>
      </c>
      <c r="F34" s="12">
        <f>SUM(F9:F10)</f>
        <v>0</v>
      </c>
      <c r="G34" s="12">
        <f>C34+D34</f>
        <v>67142</v>
      </c>
      <c r="H34" s="12">
        <f>E34+F34</f>
        <v>12470</v>
      </c>
      <c r="I34" s="6">
        <f>H34/G34</f>
        <v>0.18572577522266243</v>
      </c>
      <c r="J34" s="6">
        <f>(I41/1.645)/I34</f>
        <v>3.8842462858434734E-2</v>
      </c>
      <c r="K34" s="6">
        <f>I34-I41</f>
        <v>0.1738586686874907</v>
      </c>
      <c r="L34" s="6">
        <f>I34+I41</f>
        <v>0.19759288175783415</v>
      </c>
    </row>
    <row r="35" spans="2:12">
      <c r="B35" s="2" t="s">
        <v>6</v>
      </c>
      <c r="C35" s="4">
        <f>C11</f>
        <v>0</v>
      </c>
      <c r="D35" s="4">
        <f>D11</f>
        <v>32997</v>
      </c>
      <c r="E35" s="8">
        <f>E11</f>
        <v>587</v>
      </c>
      <c r="F35" s="4">
        <f>F11</f>
        <v>0</v>
      </c>
      <c r="G35" s="4">
        <f>C35+D35</f>
        <v>32997</v>
      </c>
      <c r="H35" s="4">
        <f>E35+F35</f>
        <v>587</v>
      </c>
      <c r="I35" s="6">
        <f>H35/G35</f>
        <v>1.7789496014789224E-2</v>
      </c>
      <c r="J35" s="6">
        <f>(I42/1.645)/I35</f>
        <v>0.15596101955633196</v>
      </c>
      <c r="K35" s="6">
        <f>I35-I42</f>
        <v>1.3225496260299801E-2</v>
      </c>
      <c r="L35" s="6">
        <f>I35+I42</f>
        <v>2.2353495769278649E-2</v>
      </c>
    </row>
    <row r="38" spans="2:12">
      <c r="B38" s="1" t="s">
        <v>11</v>
      </c>
    </row>
    <row r="39" spans="2:12">
      <c r="C39" s="3" t="s">
        <v>7</v>
      </c>
      <c r="D39" s="3" t="s">
        <v>8</v>
      </c>
      <c r="E39" s="3" t="s">
        <v>9</v>
      </c>
      <c r="F39" s="3" t="s">
        <v>10</v>
      </c>
      <c r="G39" s="5" t="s">
        <v>13</v>
      </c>
      <c r="H39" s="5" t="s">
        <v>14</v>
      </c>
      <c r="I39" s="5" t="s">
        <v>15</v>
      </c>
    </row>
    <row r="40" spans="2:12">
      <c r="B40" s="2" t="s">
        <v>23</v>
      </c>
      <c r="C40" s="4">
        <f>SQRT(SUMSQ(C15:C18))</f>
        <v>0</v>
      </c>
      <c r="D40" s="4">
        <f>SQRT(SUMSQ(D15:D18))</f>
        <v>2490.5943065862816</v>
      </c>
      <c r="E40" s="4">
        <f>SQRT(SUMSQ(E15:E18))</f>
        <v>2321.8574460978434</v>
      </c>
      <c r="F40" s="4">
        <f>SQRT(SUMSQ(F15:F18))</f>
        <v>0</v>
      </c>
      <c r="G40" s="4">
        <f>SQRT(SUMSQ(C40,D40))</f>
        <v>2490.5943065862816</v>
      </c>
      <c r="H40" s="4">
        <f>SQRT(SUMSQ(E40,F40))</f>
        <v>2321.8574460978434</v>
      </c>
      <c r="I40" s="6">
        <f>(SQRT(H40^2-(I33^2*G40^2)))/G33</f>
        <v>1.182457670057814E-2</v>
      </c>
    </row>
    <row r="41" spans="2:12">
      <c r="B41" s="2" t="s">
        <v>24</v>
      </c>
      <c r="C41" s="4">
        <f>SQRT(SUMSQ(C19:C20))</f>
        <v>0</v>
      </c>
      <c r="D41" s="4">
        <f>SQRT(SUMSQ(D19:D20))</f>
        <v>2040.3063495465576</v>
      </c>
      <c r="E41" s="4">
        <f>SQRT(SUMSQ(E19:E20))</f>
        <v>882.30040235738306</v>
      </c>
      <c r="F41" s="4">
        <f>SQRT(SUMSQ(F19:F20))</f>
        <v>0</v>
      </c>
      <c r="G41" s="4">
        <f>SQRT(SUMSQ(C41,D41))</f>
        <v>2040.3063495465576</v>
      </c>
      <c r="H41" s="4">
        <f>SQRT(SUMSQ(E41,F41))</f>
        <v>882.30040235738306</v>
      </c>
      <c r="I41" s="6">
        <f>(SQRT(H41^2-(I34^2*G41^2)))/G34</f>
        <v>1.1867106535171734E-2</v>
      </c>
    </row>
    <row r="42" spans="2:12">
      <c r="B42" s="2" t="s">
        <v>6</v>
      </c>
      <c r="C42" s="4">
        <f>C21</f>
        <v>0</v>
      </c>
      <c r="D42" s="4">
        <f>D21</f>
        <v>1560</v>
      </c>
      <c r="E42" s="11">
        <f>E21</f>
        <v>153.13392831113555</v>
      </c>
      <c r="F42" s="4">
        <f>F21</f>
        <v>0</v>
      </c>
      <c r="G42" s="4">
        <f>SQRT(SUMSQ(C42,D42))</f>
        <v>1560</v>
      </c>
      <c r="H42" s="4">
        <f>SQRT(SUMSQ(E42,F42))</f>
        <v>153.13392831113555</v>
      </c>
      <c r="I42" s="13">
        <f>(SQRT(H42^2-(I35^2*G42^2)))/G35</f>
        <v>4.5639997544894232E-3</v>
      </c>
    </row>
  </sheetData>
  <pageMargins left="0.7" right="0.7" top="0.75" bottom="0.75" header="0.3" footer="0.3"/>
  <ignoredErrors>
    <ignoredError sqref="C33:F34 C41:F41 C40 E40:F4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4"/>
  <sheetViews>
    <sheetView zoomScale="82" zoomScaleNormal="82" workbookViewId="0">
      <selection activeCell="M20" sqref="M20"/>
    </sheetView>
  </sheetViews>
  <sheetFormatPr defaultRowHeight="14.4"/>
  <cols>
    <col min="2" max="2" width="24.109375" customWidth="1"/>
    <col min="3" max="3" width="19.88671875" customWidth="1"/>
    <col min="4" max="4" width="15.33203125" customWidth="1"/>
    <col min="6" max="6" width="19.44140625" customWidth="1"/>
    <col min="7" max="7" width="12.109375" customWidth="1"/>
    <col min="8" max="8" width="22.109375" customWidth="1"/>
    <col min="9" max="9" width="18.5546875" customWidth="1"/>
    <col min="10" max="10" width="16.33203125" customWidth="1"/>
    <col min="12" max="12" width="17.109375" customWidth="1"/>
    <col min="13" max="13" width="20.33203125" customWidth="1"/>
    <col min="14" max="14" width="14.44140625" customWidth="1"/>
    <col min="15" max="15" width="16.88671875" customWidth="1"/>
  </cols>
  <sheetData>
    <row r="2" spans="1:15">
      <c r="A2" s="10">
        <v>2017</v>
      </c>
    </row>
    <row r="3" spans="1:15">
      <c r="B3" s="40" t="s">
        <v>54</v>
      </c>
      <c r="C3" s="36" t="s">
        <v>55</v>
      </c>
      <c r="D3" s="36"/>
    </row>
    <row r="4" spans="1:15">
      <c r="B4" s="41"/>
      <c r="C4" s="42" t="s">
        <v>56</v>
      </c>
      <c r="D4" s="36" t="s">
        <v>22</v>
      </c>
    </row>
    <row r="5" spans="1:15">
      <c r="B5" s="36" t="s">
        <v>57</v>
      </c>
      <c r="C5" s="35">
        <v>213336</v>
      </c>
      <c r="D5" s="35">
        <v>2382</v>
      </c>
      <c r="G5" s="3" t="s">
        <v>8</v>
      </c>
      <c r="H5" s="3" t="s">
        <v>53</v>
      </c>
      <c r="I5" s="3" t="s">
        <v>38</v>
      </c>
      <c r="J5" s="5" t="s">
        <v>39</v>
      </c>
      <c r="L5" t="s">
        <v>73</v>
      </c>
      <c r="M5" t="s">
        <v>74</v>
      </c>
    </row>
    <row r="6" spans="1:15">
      <c r="B6" s="36" t="s">
        <v>0</v>
      </c>
      <c r="C6" s="35">
        <v>19471</v>
      </c>
      <c r="D6" s="36">
        <v>1041</v>
      </c>
      <c r="F6" s="2" t="s">
        <v>0</v>
      </c>
      <c r="G6" s="23">
        <f>C6</f>
        <v>19471</v>
      </c>
      <c r="H6" s="7">
        <f>G16</f>
        <v>13185</v>
      </c>
      <c r="I6" s="7">
        <f>C13</f>
        <v>12433</v>
      </c>
      <c r="J6" s="24">
        <f>G6-H6</f>
        <v>6286</v>
      </c>
      <c r="L6">
        <f>D6</f>
        <v>1041</v>
      </c>
      <c r="M6" s="34">
        <f>SQRT(SUMSQ(D10,D11,D12,D13))</f>
        <v>878.83047284445024</v>
      </c>
      <c r="N6" s="34"/>
      <c r="O6" s="34"/>
    </row>
    <row r="7" spans="1:15">
      <c r="B7" s="36" t="s">
        <v>58</v>
      </c>
      <c r="C7" s="45">
        <v>148</v>
      </c>
      <c r="D7" s="36">
        <v>92</v>
      </c>
      <c r="F7" s="2" t="s">
        <v>1</v>
      </c>
      <c r="G7" s="23">
        <f>C15</f>
        <v>21148</v>
      </c>
      <c r="H7" s="7">
        <f t="shared" ref="H7:H12" si="0">G17</f>
        <v>19731</v>
      </c>
      <c r="I7" s="7">
        <f>C22</f>
        <v>17174</v>
      </c>
      <c r="J7" s="24">
        <f t="shared" ref="J7:J12" si="1">G7-H7</f>
        <v>1417</v>
      </c>
      <c r="L7" s="34">
        <f>D15</f>
        <v>1063</v>
      </c>
      <c r="M7" s="34">
        <f>SQRT(SUMSQ(D19:D22))</f>
        <v>1102.5620163963567</v>
      </c>
      <c r="N7" s="34"/>
    </row>
    <row r="8" spans="1:15">
      <c r="B8" s="36" t="s">
        <v>59</v>
      </c>
      <c r="C8" s="45">
        <v>168</v>
      </c>
      <c r="D8" s="36">
        <v>85</v>
      </c>
      <c r="F8" s="2" t="s">
        <v>2</v>
      </c>
      <c r="G8" s="23">
        <f>C24</f>
        <v>37479</v>
      </c>
      <c r="H8" s="7">
        <f t="shared" si="0"/>
        <v>33462</v>
      </c>
      <c r="I8" s="7">
        <f>C31</f>
        <v>14343</v>
      </c>
      <c r="J8" s="24">
        <f t="shared" si="1"/>
        <v>4017</v>
      </c>
      <c r="L8" s="34">
        <f>D24</f>
        <v>1443</v>
      </c>
      <c r="M8" s="34">
        <f>SQRT(SUMSQ(D28:D31))</f>
        <v>1525.0573759698354</v>
      </c>
      <c r="N8" s="34"/>
    </row>
    <row r="9" spans="1:15">
      <c r="B9" s="36" t="s">
        <v>60</v>
      </c>
      <c r="C9" s="45">
        <v>288</v>
      </c>
      <c r="D9" s="36">
        <v>130</v>
      </c>
      <c r="F9" s="2" t="s">
        <v>3</v>
      </c>
      <c r="G9" s="23">
        <f>C33</f>
        <v>35099</v>
      </c>
      <c r="H9" s="7">
        <f t="shared" si="0"/>
        <v>19850</v>
      </c>
      <c r="I9" s="7">
        <f>C40</f>
        <v>2735</v>
      </c>
      <c r="J9" s="24">
        <f t="shared" si="1"/>
        <v>15249</v>
      </c>
      <c r="L9" s="34">
        <f>D33</f>
        <v>1381</v>
      </c>
      <c r="M9" s="34">
        <f>SQRT(SUMSQ(D37:D40))</f>
        <v>1037.8998024857699</v>
      </c>
      <c r="N9" s="34"/>
      <c r="O9" s="34"/>
    </row>
    <row r="10" spans="1:15">
      <c r="B10" s="36" t="s">
        <v>61</v>
      </c>
      <c r="C10" s="45">
        <v>363</v>
      </c>
      <c r="D10" s="36">
        <v>165</v>
      </c>
      <c r="F10" s="2" t="s">
        <v>4</v>
      </c>
      <c r="G10" s="23">
        <f>C42</f>
        <v>43777</v>
      </c>
      <c r="H10" s="7">
        <f t="shared" si="0"/>
        <v>10719</v>
      </c>
      <c r="I10" s="7">
        <f>C49</f>
        <v>833</v>
      </c>
      <c r="J10" s="24">
        <f t="shared" si="1"/>
        <v>33058</v>
      </c>
      <c r="L10" s="34">
        <f>D42</f>
        <v>1675</v>
      </c>
      <c r="M10" s="34">
        <f>SQRT(SUMSQ(D46:D49))</f>
        <v>818.3733866640581</v>
      </c>
      <c r="N10" s="34"/>
      <c r="O10" s="34"/>
    </row>
    <row r="11" spans="1:15">
      <c r="B11" s="36" t="s">
        <v>62</v>
      </c>
      <c r="C11" s="45">
        <v>172</v>
      </c>
      <c r="D11" s="36">
        <v>90</v>
      </c>
      <c r="F11" s="2" t="s">
        <v>5</v>
      </c>
      <c r="G11" s="23">
        <f>C51</f>
        <v>23365</v>
      </c>
      <c r="H11" s="7">
        <f t="shared" si="0"/>
        <v>1751</v>
      </c>
      <c r="I11" s="8">
        <f>C58</f>
        <v>134</v>
      </c>
      <c r="J11" s="24">
        <f t="shared" si="1"/>
        <v>21614</v>
      </c>
      <c r="L11" s="34">
        <f>D51</f>
        <v>1165</v>
      </c>
      <c r="M11" s="34">
        <f>SQRT(SUMSQ(D55:D58))</f>
        <v>329.72564352807018</v>
      </c>
      <c r="N11" s="34"/>
      <c r="O11" s="34"/>
    </row>
    <row r="12" spans="1:15">
      <c r="B12" s="36" t="s">
        <v>63</v>
      </c>
      <c r="C12" s="45">
        <v>217</v>
      </c>
      <c r="D12" s="36">
        <v>97</v>
      </c>
      <c r="F12" s="2" t="s">
        <v>6</v>
      </c>
      <c r="G12" s="23">
        <f>C60</f>
        <v>32997</v>
      </c>
      <c r="H12" s="7">
        <f t="shared" si="0"/>
        <v>587</v>
      </c>
      <c r="I12" s="8">
        <f>C67</f>
        <v>0</v>
      </c>
      <c r="J12" s="24">
        <f t="shared" si="1"/>
        <v>32410</v>
      </c>
      <c r="L12" s="34">
        <f>D60</f>
        <v>1560</v>
      </c>
      <c r="M12" s="34">
        <f>SQRT(SUMSQ(D64:D67))</f>
        <v>153.13392831113555</v>
      </c>
      <c r="N12" s="34"/>
      <c r="O12" s="34"/>
    </row>
    <row r="13" spans="1:15">
      <c r="B13" s="36" t="s">
        <v>64</v>
      </c>
      <c r="C13" s="35">
        <v>12433</v>
      </c>
      <c r="D13" s="36">
        <v>853</v>
      </c>
      <c r="F13" s="49" t="s">
        <v>68</v>
      </c>
      <c r="G13" s="34">
        <f>SUM(G6:G8)</f>
        <v>78098</v>
      </c>
    </row>
    <row r="14" spans="1:15">
      <c r="B14" s="36" t="s">
        <v>65</v>
      </c>
      <c r="C14" s="35">
        <v>5682</v>
      </c>
      <c r="D14" s="36">
        <v>612</v>
      </c>
    </row>
    <row r="15" spans="1:15">
      <c r="B15" s="36" t="s">
        <v>1</v>
      </c>
      <c r="C15" s="35">
        <v>21148</v>
      </c>
      <c r="D15" s="35">
        <v>1063</v>
      </c>
      <c r="G15" s="3" t="s">
        <v>66</v>
      </c>
      <c r="H15" s="3" t="s">
        <v>38</v>
      </c>
      <c r="I15" s="3" t="s">
        <v>9</v>
      </c>
      <c r="J15" s="5" t="s">
        <v>39</v>
      </c>
    </row>
    <row r="16" spans="1:15">
      <c r="B16" s="36" t="s">
        <v>58</v>
      </c>
      <c r="C16" s="45">
        <v>130</v>
      </c>
      <c r="D16" s="36">
        <v>81</v>
      </c>
      <c r="F16" s="2" t="s">
        <v>0</v>
      </c>
      <c r="G16" s="23">
        <f>SUM(C10:C13)</f>
        <v>13185</v>
      </c>
      <c r="H16" s="7">
        <f t="shared" ref="H16:H22" si="2">I6</f>
        <v>12433</v>
      </c>
      <c r="I16" s="7">
        <f>H6-I6</f>
        <v>752</v>
      </c>
      <c r="J16" s="24">
        <f>SUM(C7:C9,C14)</f>
        <v>6286</v>
      </c>
    </row>
    <row r="17" spans="2:10">
      <c r="B17" s="36" t="s">
        <v>59</v>
      </c>
      <c r="C17" s="45">
        <v>263</v>
      </c>
      <c r="D17" s="36">
        <v>111</v>
      </c>
      <c r="F17" s="2" t="s">
        <v>1</v>
      </c>
      <c r="G17" s="23">
        <f>SUM(C19:C22)</f>
        <v>19731</v>
      </c>
      <c r="H17" s="7">
        <f t="shared" si="2"/>
        <v>17174</v>
      </c>
      <c r="I17" s="7">
        <f t="shared" ref="I17:I22" si="3">H7-I7</f>
        <v>2557</v>
      </c>
      <c r="J17" s="24">
        <f>SUM(C16:C18,C23)</f>
        <v>1417</v>
      </c>
    </row>
    <row r="18" spans="2:10">
      <c r="B18" s="36" t="s">
        <v>60</v>
      </c>
      <c r="C18" s="45">
        <v>432</v>
      </c>
      <c r="D18" s="36">
        <v>140</v>
      </c>
      <c r="F18" s="2" t="s">
        <v>2</v>
      </c>
      <c r="G18" s="23">
        <f>SUM(C28:C31)</f>
        <v>33462</v>
      </c>
      <c r="H18" s="7">
        <f t="shared" si="2"/>
        <v>14343</v>
      </c>
      <c r="I18" s="7">
        <f t="shared" si="3"/>
        <v>19119</v>
      </c>
      <c r="J18" s="24">
        <f>SUM(C25:C27,C32)</f>
        <v>4017</v>
      </c>
    </row>
    <row r="19" spans="2:10">
      <c r="B19" s="36" t="s">
        <v>61</v>
      </c>
      <c r="C19" s="45">
        <v>505</v>
      </c>
      <c r="D19" s="36">
        <v>167</v>
      </c>
      <c r="F19" s="2" t="s">
        <v>3</v>
      </c>
      <c r="G19" s="23">
        <f>SUM(C37:C40)</f>
        <v>19850</v>
      </c>
      <c r="H19" s="7">
        <f t="shared" si="2"/>
        <v>2735</v>
      </c>
      <c r="I19" s="7">
        <f t="shared" si="3"/>
        <v>17115</v>
      </c>
      <c r="J19" s="24">
        <f>SUM(C34:C36,C41)</f>
        <v>15249</v>
      </c>
    </row>
    <row r="20" spans="2:10">
      <c r="B20" s="36" t="s">
        <v>62</v>
      </c>
      <c r="C20" s="45">
        <v>415</v>
      </c>
      <c r="D20" s="36">
        <v>151</v>
      </c>
      <c r="F20" s="2" t="s">
        <v>4</v>
      </c>
      <c r="G20" s="23">
        <f>SUM(C46:C49)</f>
        <v>10719</v>
      </c>
      <c r="H20" s="7">
        <f t="shared" si="2"/>
        <v>833</v>
      </c>
      <c r="I20" s="7">
        <f t="shared" si="3"/>
        <v>9886</v>
      </c>
      <c r="J20" s="24">
        <f>SUM(C43:C45,C50)</f>
        <v>33058</v>
      </c>
    </row>
    <row r="21" spans="2:10">
      <c r="B21" s="36" t="s">
        <v>63</v>
      </c>
      <c r="C21" s="35">
        <v>1637</v>
      </c>
      <c r="D21" s="36">
        <v>332</v>
      </c>
      <c r="F21" s="2" t="s">
        <v>5</v>
      </c>
      <c r="G21" s="23">
        <f>SUM(C55:C58)</f>
        <v>1751</v>
      </c>
      <c r="H21" s="7">
        <f t="shared" si="2"/>
        <v>134</v>
      </c>
      <c r="I21" s="7">
        <f t="shared" si="3"/>
        <v>1617</v>
      </c>
      <c r="J21" s="24">
        <f>SUM(C52:C54,C59)</f>
        <v>21614</v>
      </c>
    </row>
    <row r="22" spans="2:10">
      <c r="B22" s="36" t="s">
        <v>64</v>
      </c>
      <c r="C22" s="35">
        <v>17174</v>
      </c>
      <c r="D22" s="36">
        <v>1027</v>
      </c>
      <c r="F22" s="2" t="s">
        <v>6</v>
      </c>
      <c r="G22" s="23">
        <f>SUM(C64:C67)</f>
        <v>587</v>
      </c>
      <c r="H22" s="7">
        <f t="shared" si="2"/>
        <v>0</v>
      </c>
      <c r="I22" s="7">
        <f t="shared" si="3"/>
        <v>587</v>
      </c>
      <c r="J22" s="24">
        <f>SUM(C61:C63,C68)</f>
        <v>32410</v>
      </c>
    </row>
    <row r="23" spans="2:10">
      <c r="B23" s="36" t="s">
        <v>65</v>
      </c>
      <c r="C23" s="45">
        <v>592</v>
      </c>
      <c r="D23" s="36">
        <v>202</v>
      </c>
    </row>
    <row r="24" spans="2:10">
      <c r="B24" s="36" t="s">
        <v>2</v>
      </c>
      <c r="C24" s="35">
        <v>37479</v>
      </c>
      <c r="D24" s="35">
        <v>1443</v>
      </c>
    </row>
    <row r="25" spans="2:10">
      <c r="B25" s="36" t="s">
        <v>58</v>
      </c>
      <c r="C25" s="45">
        <v>636</v>
      </c>
      <c r="D25" s="36">
        <v>202</v>
      </c>
    </row>
    <row r="26" spans="2:10">
      <c r="B26" s="36" t="s">
        <v>59</v>
      </c>
      <c r="C26" s="35">
        <v>726</v>
      </c>
      <c r="D26" s="36">
        <v>226</v>
      </c>
    </row>
    <row r="27" spans="2:10">
      <c r="B27" s="36" t="s">
        <v>60</v>
      </c>
      <c r="C27" s="35">
        <v>1878</v>
      </c>
      <c r="D27" s="36">
        <v>343</v>
      </c>
    </row>
    <row r="28" spans="2:10">
      <c r="B28" s="36" t="s">
        <v>61</v>
      </c>
      <c r="C28" s="35">
        <v>3768</v>
      </c>
      <c r="D28" s="36">
        <v>578</v>
      </c>
    </row>
    <row r="29" spans="2:10">
      <c r="B29" s="36" t="s">
        <v>62</v>
      </c>
      <c r="C29" s="35">
        <v>5346</v>
      </c>
      <c r="D29" s="36">
        <v>546</v>
      </c>
    </row>
    <row r="30" spans="2:10">
      <c r="B30" s="36" t="s">
        <v>63</v>
      </c>
      <c r="C30" s="35">
        <v>10005</v>
      </c>
      <c r="D30" s="36">
        <v>940</v>
      </c>
    </row>
    <row r="31" spans="2:10">
      <c r="B31" s="36" t="s">
        <v>64</v>
      </c>
      <c r="C31" s="35">
        <v>14343</v>
      </c>
      <c r="D31" s="36">
        <v>900</v>
      </c>
    </row>
    <row r="32" spans="2:10">
      <c r="B32" s="36" t="s">
        <v>65</v>
      </c>
      <c r="C32" s="45">
        <v>777</v>
      </c>
      <c r="D32" s="36">
        <v>199</v>
      </c>
    </row>
    <row r="33" spans="2:4">
      <c r="B33" s="36" t="s">
        <v>3</v>
      </c>
      <c r="C33" s="35">
        <v>35099</v>
      </c>
      <c r="D33" s="35">
        <v>1381</v>
      </c>
    </row>
    <row r="34" spans="2:4">
      <c r="B34" s="36" t="s">
        <v>58</v>
      </c>
      <c r="C34" s="35">
        <v>1661</v>
      </c>
      <c r="D34" s="36">
        <v>346</v>
      </c>
    </row>
    <row r="35" spans="2:4">
      <c r="B35" s="36" t="s">
        <v>59</v>
      </c>
      <c r="C35" s="35">
        <v>4430</v>
      </c>
      <c r="D35" s="36">
        <v>477</v>
      </c>
    </row>
    <row r="36" spans="2:4">
      <c r="B36" s="36" t="s">
        <v>60</v>
      </c>
      <c r="C36" s="35">
        <v>8683</v>
      </c>
      <c r="D36" s="36">
        <v>701</v>
      </c>
    </row>
    <row r="37" spans="2:4">
      <c r="B37" s="36" t="s">
        <v>61</v>
      </c>
      <c r="C37" s="35">
        <v>7284</v>
      </c>
      <c r="D37" s="36">
        <v>612</v>
      </c>
    </row>
    <row r="38" spans="2:4">
      <c r="B38" s="36" t="s">
        <v>62</v>
      </c>
      <c r="C38" s="35">
        <v>5025</v>
      </c>
      <c r="D38" s="36">
        <v>594</v>
      </c>
    </row>
    <row r="39" spans="2:4">
      <c r="B39" s="36" t="s">
        <v>63</v>
      </c>
      <c r="C39" s="35">
        <v>4806</v>
      </c>
      <c r="D39" s="36">
        <v>500</v>
      </c>
    </row>
    <row r="40" spans="2:4">
      <c r="B40" s="36" t="s">
        <v>64</v>
      </c>
      <c r="C40" s="35">
        <v>2735</v>
      </c>
      <c r="D40" s="36">
        <v>316</v>
      </c>
    </row>
    <row r="41" spans="2:4">
      <c r="B41" s="36" t="s">
        <v>65</v>
      </c>
      <c r="C41" s="45">
        <v>475</v>
      </c>
      <c r="D41" s="36">
        <v>166</v>
      </c>
    </row>
    <row r="42" spans="2:4">
      <c r="B42" s="36" t="s">
        <v>4</v>
      </c>
      <c r="C42" s="35">
        <v>43777</v>
      </c>
      <c r="D42" s="35">
        <v>1675</v>
      </c>
    </row>
    <row r="43" spans="2:4">
      <c r="B43" s="36" t="s">
        <v>58</v>
      </c>
      <c r="C43" s="35">
        <v>8067</v>
      </c>
      <c r="D43" s="36">
        <v>777</v>
      </c>
    </row>
    <row r="44" spans="2:4">
      <c r="B44" s="36" t="s">
        <v>59</v>
      </c>
      <c r="C44" s="35">
        <v>13327</v>
      </c>
      <c r="D44" s="36">
        <v>893</v>
      </c>
    </row>
    <row r="45" spans="2:4">
      <c r="B45" s="36" t="s">
        <v>60</v>
      </c>
      <c r="C45" s="35">
        <v>11062</v>
      </c>
      <c r="D45" s="36">
        <v>719</v>
      </c>
    </row>
    <row r="46" spans="2:4">
      <c r="B46" s="36" t="s">
        <v>61</v>
      </c>
      <c r="C46" s="35">
        <v>5792</v>
      </c>
      <c r="D46" s="36">
        <v>602</v>
      </c>
    </row>
    <row r="47" spans="2:4">
      <c r="B47" s="36" t="s">
        <v>62</v>
      </c>
      <c r="C47" s="35">
        <v>2733</v>
      </c>
      <c r="D47" s="36">
        <v>435</v>
      </c>
    </row>
    <row r="48" spans="2:4">
      <c r="B48" s="36" t="s">
        <v>63</v>
      </c>
      <c r="C48" s="35">
        <v>1361</v>
      </c>
      <c r="D48" s="36">
        <v>241</v>
      </c>
    </row>
    <row r="49" spans="2:4">
      <c r="B49" s="36" t="s">
        <v>64</v>
      </c>
      <c r="C49" s="45">
        <v>833</v>
      </c>
      <c r="D49" s="36">
        <v>245</v>
      </c>
    </row>
    <row r="50" spans="2:4">
      <c r="B50" s="36" t="s">
        <v>65</v>
      </c>
      <c r="C50" s="45">
        <v>602</v>
      </c>
      <c r="D50" s="36">
        <v>170</v>
      </c>
    </row>
    <row r="51" spans="2:4">
      <c r="B51" s="36" t="s">
        <v>5</v>
      </c>
      <c r="C51" s="35">
        <v>23365</v>
      </c>
      <c r="D51" s="35">
        <v>1165</v>
      </c>
    </row>
    <row r="52" spans="2:4">
      <c r="B52" s="36" t="s">
        <v>58</v>
      </c>
      <c r="C52" s="35">
        <v>11437</v>
      </c>
      <c r="D52" s="36">
        <v>880</v>
      </c>
    </row>
    <row r="53" spans="2:4">
      <c r="B53" s="36" t="s">
        <v>59</v>
      </c>
      <c r="C53" s="35">
        <v>6857</v>
      </c>
      <c r="D53" s="36">
        <v>600</v>
      </c>
    </row>
    <row r="54" spans="2:4">
      <c r="B54" s="36" t="s">
        <v>60</v>
      </c>
      <c r="C54" s="35">
        <v>2856</v>
      </c>
      <c r="D54" s="36">
        <v>360</v>
      </c>
    </row>
    <row r="55" spans="2:4">
      <c r="B55" s="36" t="s">
        <v>61</v>
      </c>
      <c r="C55" s="45">
        <v>919</v>
      </c>
      <c r="D55" s="36">
        <v>223</v>
      </c>
    </row>
    <row r="56" spans="2:4">
      <c r="B56" s="36" t="s">
        <v>62</v>
      </c>
      <c r="C56" s="45">
        <v>410</v>
      </c>
      <c r="D56" s="36">
        <v>186</v>
      </c>
    </row>
    <row r="57" spans="2:4">
      <c r="B57" s="36" t="s">
        <v>63</v>
      </c>
      <c r="C57" s="45">
        <v>288</v>
      </c>
      <c r="D57" s="36">
        <v>137</v>
      </c>
    </row>
    <row r="58" spans="2:4">
      <c r="B58" s="36" t="s">
        <v>64</v>
      </c>
      <c r="C58" s="45">
        <v>134</v>
      </c>
      <c r="D58" s="36">
        <v>75</v>
      </c>
    </row>
    <row r="59" spans="2:4">
      <c r="B59" s="36" t="s">
        <v>65</v>
      </c>
      <c r="C59" s="45">
        <v>464</v>
      </c>
      <c r="D59" s="36">
        <v>167</v>
      </c>
    </row>
    <row r="60" spans="2:4">
      <c r="B60" s="36" t="s">
        <v>6</v>
      </c>
      <c r="C60" s="35">
        <v>32997</v>
      </c>
      <c r="D60" s="35">
        <v>1560</v>
      </c>
    </row>
    <row r="61" spans="2:4">
      <c r="B61" s="36" t="s">
        <v>58</v>
      </c>
      <c r="C61" s="35">
        <v>26821</v>
      </c>
      <c r="D61" s="35">
        <v>1353</v>
      </c>
    </row>
    <row r="62" spans="2:4">
      <c r="B62" s="36" t="s">
        <v>59</v>
      </c>
      <c r="C62" s="35">
        <v>3992</v>
      </c>
      <c r="D62" s="36">
        <v>417</v>
      </c>
    </row>
    <row r="63" spans="2:4">
      <c r="B63" s="36" t="s">
        <v>60</v>
      </c>
      <c r="C63" s="45">
        <v>1100</v>
      </c>
      <c r="D63" s="36">
        <v>253</v>
      </c>
    </row>
    <row r="64" spans="2:4">
      <c r="B64" s="36" t="s">
        <v>61</v>
      </c>
      <c r="C64" s="45">
        <v>344</v>
      </c>
      <c r="D64" s="36">
        <v>105</v>
      </c>
    </row>
    <row r="65" spans="1:15">
      <c r="B65" s="36" t="s">
        <v>62</v>
      </c>
      <c r="C65" s="45">
        <v>153</v>
      </c>
      <c r="D65" s="36">
        <v>90</v>
      </c>
    </row>
    <row r="66" spans="1:15">
      <c r="B66" s="36" t="s">
        <v>63</v>
      </c>
      <c r="C66" s="45">
        <v>90</v>
      </c>
      <c r="D66" s="36">
        <v>58</v>
      </c>
    </row>
    <row r="67" spans="1:15">
      <c r="B67" s="36" t="s">
        <v>64</v>
      </c>
      <c r="C67" s="45">
        <v>0</v>
      </c>
      <c r="D67" s="36">
        <v>31</v>
      </c>
    </row>
    <row r="68" spans="1:15">
      <c r="B68" s="36" t="s">
        <v>65</v>
      </c>
      <c r="C68" s="45">
        <v>497</v>
      </c>
      <c r="D68" s="36">
        <v>146</v>
      </c>
    </row>
    <row r="70" spans="1:15">
      <c r="A70" s="10">
        <v>2016</v>
      </c>
    </row>
    <row r="71" spans="1:15">
      <c r="B71" s="40" t="s">
        <v>54</v>
      </c>
      <c r="C71" s="36" t="s">
        <v>55</v>
      </c>
      <c r="D71" s="36"/>
    </row>
    <row r="72" spans="1:15">
      <c r="B72" s="41"/>
      <c r="C72" s="42" t="s">
        <v>56</v>
      </c>
      <c r="D72" s="36" t="s">
        <v>22</v>
      </c>
    </row>
    <row r="73" spans="1:15">
      <c r="B73" s="36" t="s">
        <v>57</v>
      </c>
      <c r="C73" s="35">
        <v>210241</v>
      </c>
      <c r="D73" s="35">
        <v>2496</v>
      </c>
      <c r="G73" s="3" t="s">
        <v>8</v>
      </c>
      <c r="H73" s="3" t="s">
        <v>53</v>
      </c>
      <c r="I73" s="3" t="s">
        <v>38</v>
      </c>
      <c r="J73" s="5" t="s">
        <v>39</v>
      </c>
    </row>
    <row r="74" spans="1:15">
      <c r="B74" s="36" t="s">
        <v>0</v>
      </c>
      <c r="C74" s="35">
        <v>21049</v>
      </c>
      <c r="D74" s="36">
        <v>899</v>
      </c>
      <c r="F74" s="2" t="s">
        <v>0</v>
      </c>
      <c r="G74" s="23">
        <f>C74</f>
        <v>21049</v>
      </c>
      <c r="H74" s="7">
        <f>G84</f>
        <v>14831</v>
      </c>
      <c r="I74" s="7">
        <f>C81</f>
        <v>13936</v>
      </c>
      <c r="J74" s="24">
        <f>G74-H74</f>
        <v>6218</v>
      </c>
      <c r="M74" s="34"/>
      <c r="N74" s="34"/>
      <c r="O74" s="34"/>
    </row>
    <row r="75" spans="1:15">
      <c r="B75" s="36" t="s">
        <v>58</v>
      </c>
      <c r="C75" s="45">
        <v>119</v>
      </c>
      <c r="D75" s="36">
        <v>91</v>
      </c>
      <c r="F75" s="2" t="s">
        <v>1</v>
      </c>
      <c r="G75" s="23">
        <f>C83</f>
        <v>23669</v>
      </c>
      <c r="H75" s="7">
        <f t="shared" ref="H75:H80" si="4">G85</f>
        <v>22286</v>
      </c>
      <c r="I75" s="7">
        <f>C90</f>
        <v>19173</v>
      </c>
      <c r="J75" s="24">
        <f t="shared" ref="J75:J80" si="5">G75-H75</f>
        <v>1383</v>
      </c>
      <c r="M75" s="34"/>
      <c r="N75" s="34"/>
    </row>
    <row r="76" spans="1:15">
      <c r="B76" s="36" t="s">
        <v>59</v>
      </c>
      <c r="C76" s="45">
        <v>148</v>
      </c>
      <c r="D76" s="36">
        <v>78</v>
      </c>
      <c r="F76" s="2" t="s">
        <v>2</v>
      </c>
      <c r="G76" s="23">
        <f>C92</f>
        <v>38737</v>
      </c>
      <c r="H76" s="7">
        <f t="shared" si="4"/>
        <v>33665</v>
      </c>
      <c r="I76" s="7">
        <f>C99</f>
        <v>12492</v>
      </c>
      <c r="J76" s="24">
        <f t="shared" si="5"/>
        <v>5072</v>
      </c>
      <c r="M76" s="34"/>
      <c r="N76" s="34"/>
    </row>
    <row r="77" spans="1:15">
      <c r="B77" s="36" t="s">
        <v>60</v>
      </c>
      <c r="C77" s="45">
        <v>420</v>
      </c>
      <c r="D77" s="36">
        <v>134</v>
      </c>
      <c r="F77" s="2" t="s">
        <v>3</v>
      </c>
      <c r="G77" s="23">
        <f>C101</f>
        <v>34624</v>
      </c>
      <c r="H77" s="7">
        <f t="shared" si="4"/>
        <v>17820</v>
      </c>
      <c r="I77" s="7">
        <f>C108</f>
        <v>2205</v>
      </c>
      <c r="J77" s="24">
        <f t="shared" si="5"/>
        <v>16804</v>
      </c>
      <c r="M77" s="34"/>
      <c r="N77" s="34"/>
      <c r="O77" s="34"/>
    </row>
    <row r="78" spans="1:15">
      <c r="B78" s="36" t="s">
        <v>61</v>
      </c>
      <c r="C78" s="45">
        <v>400</v>
      </c>
      <c r="D78" s="36">
        <v>189</v>
      </c>
      <c r="F78" s="2" t="s">
        <v>4</v>
      </c>
      <c r="G78" s="23">
        <f>C110</f>
        <v>42086</v>
      </c>
      <c r="H78" s="7">
        <f t="shared" si="4"/>
        <v>9016</v>
      </c>
      <c r="I78" s="7">
        <f>C117</f>
        <v>734</v>
      </c>
      <c r="J78" s="24">
        <f t="shared" si="5"/>
        <v>33070</v>
      </c>
      <c r="M78" s="34"/>
      <c r="N78" s="34"/>
      <c r="O78" s="34"/>
    </row>
    <row r="79" spans="1:15">
      <c r="B79" s="36" t="s">
        <v>62</v>
      </c>
      <c r="C79" s="45">
        <v>189</v>
      </c>
      <c r="D79" s="36">
        <v>105</v>
      </c>
      <c r="F79" s="2" t="s">
        <v>5</v>
      </c>
      <c r="G79" s="23">
        <f>C119</f>
        <v>21885</v>
      </c>
      <c r="H79" s="7">
        <f t="shared" si="4"/>
        <v>1370</v>
      </c>
      <c r="I79" s="8">
        <f>C126</f>
        <v>152</v>
      </c>
      <c r="J79" s="24">
        <f t="shared" si="5"/>
        <v>20515</v>
      </c>
      <c r="M79" s="34"/>
      <c r="N79" s="34"/>
      <c r="O79" s="34"/>
    </row>
    <row r="80" spans="1:15">
      <c r="B80" s="36" t="s">
        <v>63</v>
      </c>
      <c r="C80" s="45">
        <v>306</v>
      </c>
      <c r="D80" s="36">
        <v>112</v>
      </c>
      <c r="F80" s="2" t="s">
        <v>6</v>
      </c>
      <c r="G80" s="23">
        <f>C128</f>
        <v>28191</v>
      </c>
      <c r="H80" s="7">
        <f t="shared" si="4"/>
        <v>494</v>
      </c>
      <c r="I80" s="8">
        <f>C135</f>
        <v>0</v>
      </c>
      <c r="J80" s="24">
        <f t="shared" si="5"/>
        <v>27697</v>
      </c>
      <c r="M80" s="34"/>
      <c r="N80" s="34"/>
      <c r="O80" s="34"/>
    </row>
    <row r="81" spans="2:10">
      <c r="B81" s="36" t="s">
        <v>64</v>
      </c>
      <c r="C81" s="35">
        <v>13936</v>
      </c>
      <c r="D81" s="36">
        <v>783</v>
      </c>
      <c r="F81" s="49" t="s">
        <v>68</v>
      </c>
      <c r="G81" s="34">
        <f>SUM(G74:G76)</f>
        <v>83455</v>
      </c>
    </row>
    <row r="82" spans="2:10">
      <c r="B82" s="36" t="s">
        <v>65</v>
      </c>
      <c r="C82" s="35">
        <v>5531</v>
      </c>
      <c r="D82" s="36">
        <v>588</v>
      </c>
    </row>
    <row r="83" spans="2:10">
      <c r="B83" s="36" t="s">
        <v>1</v>
      </c>
      <c r="C83" s="35">
        <v>23669</v>
      </c>
      <c r="D83" s="35">
        <v>1112</v>
      </c>
      <c r="G83" s="3" t="s">
        <v>66</v>
      </c>
      <c r="H83" s="3" t="s">
        <v>38</v>
      </c>
      <c r="I83" s="3" t="s">
        <v>9</v>
      </c>
      <c r="J83" s="5" t="s">
        <v>39</v>
      </c>
    </row>
    <row r="84" spans="2:10">
      <c r="B84" s="36" t="s">
        <v>58</v>
      </c>
      <c r="C84" s="45">
        <v>172</v>
      </c>
      <c r="D84" s="36">
        <v>83</v>
      </c>
      <c r="F84" s="2" t="s">
        <v>0</v>
      </c>
      <c r="G84" s="23">
        <f>SUM(C78:C81)</f>
        <v>14831</v>
      </c>
      <c r="H84" s="7">
        <f t="shared" ref="H84:H90" si="6">I74</f>
        <v>13936</v>
      </c>
      <c r="I84" s="7">
        <f t="shared" ref="I84:I90" si="7">H74-I74</f>
        <v>895</v>
      </c>
      <c r="J84" s="24">
        <f>SUM(C75:C77,C82)</f>
        <v>6218</v>
      </c>
    </row>
    <row r="85" spans="2:10">
      <c r="B85" s="36" t="s">
        <v>59</v>
      </c>
      <c r="C85" s="45">
        <v>177</v>
      </c>
      <c r="D85" s="36">
        <v>83</v>
      </c>
      <c r="F85" s="2" t="s">
        <v>1</v>
      </c>
      <c r="G85" s="23">
        <f>SUM(C87:C90)</f>
        <v>22286</v>
      </c>
      <c r="H85" s="7">
        <f t="shared" si="6"/>
        <v>19173</v>
      </c>
      <c r="I85" s="7">
        <f t="shared" si="7"/>
        <v>3113</v>
      </c>
      <c r="J85" s="24">
        <f>SUM(C84:C86,C91)</f>
        <v>1383</v>
      </c>
    </row>
    <row r="86" spans="2:10">
      <c r="B86" s="36" t="s">
        <v>60</v>
      </c>
      <c r="C86" s="45">
        <v>371</v>
      </c>
      <c r="D86" s="36">
        <v>139</v>
      </c>
      <c r="F86" s="2" t="s">
        <v>2</v>
      </c>
      <c r="G86" s="23">
        <f>SUM(C96:C99)</f>
        <v>33665</v>
      </c>
      <c r="H86" s="7">
        <f t="shared" si="6"/>
        <v>12492</v>
      </c>
      <c r="I86" s="7">
        <f t="shared" si="7"/>
        <v>21173</v>
      </c>
      <c r="J86" s="24">
        <f>SUM(C93:C95,C100)</f>
        <v>5072</v>
      </c>
    </row>
    <row r="87" spans="2:10">
      <c r="B87" s="36" t="s">
        <v>61</v>
      </c>
      <c r="C87" s="45">
        <v>485</v>
      </c>
      <c r="D87" s="36">
        <v>141</v>
      </c>
      <c r="F87" s="2" t="s">
        <v>3</v>
      </c>
      <c r="G87" s="23">
        <f>SUM(C105:C108)</f>
        <v>17820</v>
      </c>
      <c r="H87" s="7">
        <f t="shared" si="6"/>
        <v>2205</v>
      </c>
      <c r="I87" s="7">
        <f t="shared" si="7"/>
        <v>15615</v>
      </c>
      <c r="J87" s="24">
        <f>SUM(C102:C104,C109)</f>
        <v>16804</v>
      </c>
    </row>
    <row r="88" spans="2:10">
      <c r="B88" s="36" t="s">
        <v>62</v>
      </c>
      <c r="C88" s="45">
        <v>543</v>
      </c>
      <c r="D88" s="36">
        <v>190</v>
      </c>
      <c r="F88" s="2" t="s">
        <v>4</v>
      </c>
      <c r="G88" s="23">
        <f>SUM(C114:C117)</f>
        <v>9016</v>
      </c>
      <c r="H88" s="7">
        <f t="shared" si="6"/>
        <v>734</v>
      </c>
      <c r="I88" s="7">
        <f t="shared" si="7"/>
        <v>8282</v>
      </c>
      <c r="J88" s="24">
        <f>SUM(C111:C113,C118)</f>
        <v>33070</v>
      </c>
    </row>
    <row r="89" spans="2:10">
      <c r="B89" s="36" t="s">
        <v>63</v>
      </c>
      <c r="C89" s="35">
        <v>2085</v>
      </c>
      <c r="D89" s="36">
        <v>314</v>
      </c>
      <c r="F89" s="2" t="s">
        <v>5</v>
      </c>
      <c r="G89" s="23">
        <f>SUM(C123:C126)</f>
        <v>1370</v>
      </c>
      <c r="H89" s="7">
        <f t="shared" si="6"/>
        <v>152</v>
      </c>
      <c r="I89" s="7">
        <f t="shared" si="7"/>
        <v>1218</v>
      </c>
      <c r="J89" s="24">
        <f>SUM(C120:C122,C127)</f>
        <v>20515</v>
      </c>
    </row>
    <row r="90" spans="2:10">
      <c r="B90" s="36" t="s">
        <v>64</v>
      </c>
      <c r="C90" s="35">
        <v>19173</v>
      </c>
      <c r="D90" s="36">
        <v>945</v>
      </c>
      <c r="F90" s="2" t="s">
        <v>6</v>
      </c>
      <c r="G90" s="23">
        <f>SUM(C132:C135)</f>
        <v>494</v>
      </c>
      <c r="H90" s="7">
        <f t="shared" si="6"/>
        <v>0</v>
      </c>
      <c r="I90" s="7">
        <f t="shared" si="7"/>
        <v>494</v>
      </c>
      <c r="J90" s="24">
        <f>SUM(C129:C131,C136)</f>
        <v>27697</v>
      </c>
    </row>
    <row r="91" spans="2:10">
      <c r="B91" s="36" t="s">
        <v>65</v>
      </c>
      <c r="C91" s="45">
        <v>663</v>
      </c>
      <c r="D91" s="36">
        <v>221</v>
      </c>
    </row>
    <row r="92" spans="2:10">
      <c r="B92" s="36" t="s">
        <v>2</v>
      </c>
      <c r="C92" s="35">
        <v>38737</v>
      </c>
      <c r="D92" s="35">
        <v>1490</v>
      </c>
    </row>
    <row r="93" spans="2:10">
      <c r="B93" s="36" t="s">
        <v>58</v>
      </c>
      <c r="C93" s="45">
        <v>602</v>
      </c>
      <c r="D93" s="36">
        <v>167</v>
      </c>
    </row>
    <row r="94" spans="2:10">
      <c r="B94" s="36" t="s">
        <v>59</v>
      </c>
      <c r="C94" s="35">
        <v>1018</v>
      </c>
      <c r="D94" s="36">
        <v>261</v>
      </c>
    </row>
    <row r="95" spans="2:10">
      <c r="B95" s="36" t="s">
        <v>60</v>
      </c>
      <c r="C95" s="35">
        <v>2755</v>
      </c>
      <c r="D95" s="36">
        <v>461</v>
      </c>
    </row>
    <row r="96" spans="2:10">
      <c r="B96" s="36" t="s">
        <v>61</v>
      </c>
      <c r="C96" s="35">
        <v>4445</v>
      </c>
      <c r="D96" s="36">
        <v>483</v>
      </c>
    </row>
    <row r="97" spans="2:4">
      <c r="B97" s="36" t="s">
        <v>62</v>
      </c>
      <c r="C97" s="35">
        <v>6343</v>
      </c>
      <c r="D97" s="36">
        <v>658</v>
      </c>
    </row>
    <row r="98" spans="2:4">
      <c r="B98" s="36" t="s">
        <v>63</v>
      </c>
      <c r="C98" s="35">
        <v>10385</v>
      </c>
      <c r="D98" s="36">
        <v>775</v>
      </c>
    </row>
    <row r="99" spans="2:4">
      <c r="B99" s="36" t="s">
        <v>64</v>
      </c>
      <c r="C99" s="35">
        <v>12492</v>
      </c>
      <c r="D99" s="36">
        <v>885</v>
      </c>
    </row>
    <row r="100" spans="2:4">
      <c r="B100" s="36" t="s">
        <v>65</v>
      </c>
      <c r="C100" s="45">
        <v>697</v>
      </c>
      <c r="D100" s="36">
        <v>144</v>
      </c>
    </row>
    <row r="101" spans="2:4">
      <c r="B101" s="36" t="s">
        <v>3</v>
      </c>
      <c r="C101" s="35">
        <v>34624</v>
      </c>
      <c r="D101" s="35">
        <v>1464</v>
      </c>
    </row>
    <row r="102" spans="2:4">
      <c r="B102" s="36" t="s">
        <v>58</v>
      </c>
      <c r="C102" s="35">
        <v>1975</v>
      </c>
      <c r="D102" s="36">
        <v>337</v>
      </c>
    </row>
    <row r="103" spans="2:4">
      <c r="B103" s="36" t="s">
        <v>59</v>
      </c>
      <c r="C103" s="35">
        <v>5441</v>
      </c>
      <c r="D103" s="36">
        <v>518</v>
      </c>
    </row>
    <row r="104" spans="2:4">
      <c r="B104" s="36" t="s">
        <v>60</v>
      </c>
      <c r="C104" s="35">
        <v>8809</v>
      </c>
      <c r="D104" s="36">
        <v>584</v>
      </c>
    </row>
    <row r="105" spans="2:4">
      <c r="B105" s="36" t="s">
        <v>61</v>
      </c>
      <c r="C105" s="35">
        <v>7023</v>
      </c>
      <c r="D105" s="36">
        <v>784</v>
      </c>
    </row>
    <row r="106" spans="2:4">
      <c r="B106" s="36" t="s">
        <v>62</v>
      </c>
      <c r="C106" s="35">
        <v>4404</v>
      </c>
      <c r="D106" s="36">
        <v>567</v>
      </c>
    </row>
    <row r="107" spans="2:4">
      <c r="B107" s="36" t="s">
        <v>63</v>
      </c>
      <c r="C107" s="35">
        <v>4188</v>
      </c>
      <c r="D107" s="36">
        <v>543</v>
      </c>
    </row>
    <row r="108" spans="2:4">
      <c r="B108" s="36" t="s">
        <v>64</v>
      </c>
      <c r="C108" s="35">
        <v>2205</v>
      </c>
      <c r="D108" s="36">
        <v>310</v>
      </c>
    </row>
    <row r="109" spans="2:4">
      <c r="B109" s="36" t="s">
        <v>65</v>
      </c>
      <c r="C109" s="45">
        <v>579</v>
      </c>
      <c r="D109" s="36">
        <v>165</v>
      </c>
    </row>
    <row r="110" spans="2:4">
      <c r="B110" s="36" t="s">
        <v>4</v>
      </c>
      <c r="C110" s="35">
        <v>42086</v>
      </c>
      <c r="D110" s="35">
        <v>1405</v>
      </c>
    </row>
    <row r="111" spans="2:4">
      <c r="B111" s="36" t="s">
        <v>58</v>
      </c>
      <c r="C111" s="35">
        <v>9667</v>
      </c>
      <c r="D111" s="36">
        <v>811</v>
      </c>
    </row>
    <row r="112" spans="2:4">
      <c r="B112" s="36" t="s">
        <v>59</v>
      </c>
      <c r="C112" s="35">
        <v>12566</v>
      </c>
      <c r="D112" s="36">
        <v>860</v>
      </c>
    </row>
    <row r="113" spans="2:4">
      <c r="B113" s="36" t="s">
        <v>60</v>
      </c>
      <c r="C113" s="35">
        <v>10100</v>
      </c>
      <c r="D113" s="36">
        <v>754</v>
      </c>
    </row>
    <row r="114" spans="2:4">
      <c r="B114" s="36" t="s">
        <v>61</v>
      </c>
      <c r="C114" s="35">
        <v>4916</v>
      </c>
      <c r="D114" s="36">
        <v>537</v>
      </c>
    </row>
    <row r="115" spans="2:4">
      <c r="B115" s="36" t="s">
        <v>62</v>
      </c>
      <c r="C115" s="35">
        <v>2189</v>
      </c>
      <c r="D115" s="36">
        <v>357</v>
      </c>
    </row>
    <row r="116" spans="2:4">
      <c r="B116" s="36" t="s">
        <v>63</v>
      </c>
      <c r="C116" s="35">
        <v>1177</v>
      </c>
      <c r="D116" s="36">
        <v>262</v>
      </c>
    </row>
    <row r="117" spans="2:4">
      <c r="B117" s="36" t="s">
        <v>64</v>
      </c>
      <c r="C117" s="45">
        <v>734</v>
      </c>
      <c r="D117" s="36">
        <v>258</v>
      </c>
    </row>
    <row r="118" spans="2:4">
      <c r="B118" s="36" t="s">
        <v>65</v>
      </c>
      <c r="C118" s="45">
        <v>737</v>
      </c>
      <c r="D118" s="36">
        <v>209</v>
      </c>
    </row>
    <row r="119" spans="2:4">
      <c r="B119" s="36" t="s">
        <v>5</v>
      </c>
      <c r="C119" s="35">
        <v>21885</v>
      </c>
      <c r="D119" s="35">
        <v>1124</v>
      </c>
    </row>
    <row r="120" spans="2:4">
      <c r="B120" s="36" t="s">
        <v>58</v>
      </c>
      <c r="C120" s="35">
        <v>11596</v>
      </c>
      <c r="D120" s="36">
        <v>798</v>
      </c>
    </row>
    <row r="121" spans="2:4">
      <c r="B121" s="36" t="s">
        <v>59</v>
      </c>
      <c r="C121" s="35">
        <v>6141</v>
      </c>
      <c r="D121" s="36">
        <v>593</v>
      </c>
    </row>
    <row r="122" spans="2:4">
      <c r="B122" s="36" t="s">
        <v>60</v>
      </c>
      <c r="C122" s="35">
        <v>2424</v>
      </c>
      <c r="D122" s="36">
        <v>354</v>
      </c>
    </row>
    <row r="123" spans="2:4">
      <c r="B123" s="36" t="s">
        <v>61</v>
      </c>
      <c r="C123" s="45">
        <v>727</v>
      </c>
      <c r="D123" s="36">
        <v>240</v>
      </c>
    </row>
    <row r="124" spans="2:4">
      <c r="B124" s="36" t="s">
        <v>62</v>
      </c>
      <c r="C124" s="45">
        <v>337</v>
      </c>
      <c r="D124" s="36">
        <v>165</v>
      </c>
    </row>
    <row r="125" spans="2:4">
      <c r="B125" s="36" t="s">
        <v>63</v>
      </c>
      <c r="C125" s="45">
        <v>154</v>
      </c>
      <c r="D125" s="36">
        <v>83</v>
      </c>
    </row>
    <row r="126" spans="2:4">
      <c r="B126" s="36" t="s">
        <v>64</v>
      </c>
      <c r="C126" s="45">
        <v>152</v>
      </c>
      <c r="D126" s="36">
        <v>90</v>
      </c>
    </row>
    <row r="127" spans="2:4">
      <c r="B127" s="36" t="s">
        <v>65</v>
      </c>
      <c r="C127" s="45">
        <v>354</v>
      </c>
      <c r="D127" s="36">
        <v>132</v>
      </c>
    </row>
    <row r="128" spans="2:4">
      <c r="B128" s="36" t="s">
        <v>6</v>
      </c>
      <c r="C128" s="35">
        <v>28191</v>
      </c>
      <c r="D128" s="35">
        <v>1149</v>
      </c>
    </row>
    <row r="129" spans="1:15">
      <c r="B129" s="36" t="s">
        <v>58</v>
      </c>
      <c r="C129" s="35">
        <v>23608</v>
      </c>
      <c r="D129" s="35">
        <v>1181</v>
      </c>
    </row>
    <row r="130" spans="1:15">
      <c r="B130" s="36" t="s">
        <v>59</v>
      </c>
      <c r="C130" s="35">
        <v>2714</v>
      </c>
      <c r="D130" s="36">
        <v>343</v>
      </c>
    </row>
    <row r="131" spans="1:15">
      <c r="B131" s="36" t="s">
        <v>60</v>
      </c>
      <c r="C131" s="45">
        <v>860</v>
      </c>
      <c r="D131" s="36">
        <v>214</v>
      </c>
    </row>
    <row r="132" spans="1:15">
      <c r="B132" s="36" t="s">
        <v>61</v>
      </c>
      <c r="C132" s="45">
        <v>289</v>
      </c>
      <c r="D132" s="36">
        <v>113</v>
      </c>
    </row>
    <row r="133" spans="1:15">
      <c r="B133" s="36" t="s">
        <v>62</v>
      </c>
      <c r="C133" s="45">
        <v>140</v>
      </c>
      <c r="D133" s="36">
        <v>83</v>
      </c>
    </row>
    <row r="134" spans="1:15">
      <c r="B134" s="36" t="s">
        <v>63</v>
      </c>
      <c r="C134" s="45">
        <v>65</v>
      </c>
      <c r="D134" s="36">
        <v>44</v>
      </c>
    </row>
    <row r="135" spans="1:15">
      <c r="B135" s="36" t="s">
        <v>64</v>
      </c>
      <c r="C135" s="45">
        <v>0</v>
      </c>
      <c r="D135" s="36">
        <v>30</v>
      </c>
    </row>
    <row r="136" spans="1:15">
      <c r="B136" s="36" t="s">
        <v>65</v>
      </c>
      <c r="C136" s="45">
        <v>515</v>
      </c>
      <c r="D136" s="36">
        <v>161</v>
      </c>
    </row>
    <row r="138" spans="1:15">
      <c r="A138" s="10">
        <v>2015</v>
      </c>
    </row>
    <row r="139" spans="1:15">
      <c r="B139" s="40" t="s">
        <v>54</v>
      </c>
      <c r="C139" s="36" t="s">
        <v>55</v>
      </c>
      <c r="D139" s="36"/>
    </row>
    <row r="140" spans="1:15">
      <c r="B140" s="41"/>
      <c r="C140" s="42" t="s">
        <v>56</v>
      </c>
      <c r="D140" s="36" t="s">
        <v>22</v>
      </c>
    </row>
    <row r="141" spans="1:15">
      <c r="B141" s="36" t="s">
        <v>57</v>
      </c>
      <c r="C141" s="43">
        <v>206795</v>
      </c>
      <c r="D141" s="35">
        <v>2137</v>
      </c>
      <c r="G141" s="3" t="s">
        <v>8</v>
      </c>
      <c r="H141" s="3" t="s">
        <v>53</v>
      </c>
      <c r="I141" s="3" t="s">
        <v>38</v>
      </c>
      <c r="J141" s="5" t="s">
        <v>39</v>
      </c>
    </row>
    <row r="142" spans="1:15">
      <c r="B142" s="36" t="s">
        <v>0</v>
      </c>
      <c r="C142" s="43">
        <v>22417</v>
      </c>
      <c r="D142" s="35">
        <v>1013</v>
      </c>
      <c r="F142" s="2" t="s">
        <v>0</v>
      </c>
      <c r="G142" s="23">
        <f>C142</f>
        <v>22417</v>
      </c>
      <c r="H142" s="7">
        <f>G152</f>
        <v>16004</v>
      </c>
      <c r="I142" s="7">
        <f>C149</f>
        <v>15073</v>
      </c>
      <c r="J142" s="24">
        <f t="shared" ref="J142:J148" si="8">G142-H142</f>
        <v>6413</v>
      </c>
      <c r="M142" s="34"/>
      <c r="N142" s="34"/>
      <c r="O142" s="34"/>
    </row>
    <row r="143" spans="1:15">
      <c r="B143" s="36" t="s">
        <v>58</v>
      </c>
      <c r="C143" s="44">
        <v>133</v>
      </c>
      <c r="D143" s="36">
        <v>79</v>
      </c>
      <c r="F143" s="2" t="s">
        <v>1</v>
      </c>
      <c r="G143" s="23">
        <f>C151</f>
        <v>25701</v>
      </c>
      <c r="H143" s="7">
        <f t="shared" ref="H143:H148" si="9">G153</f>
        <v>24281</v>
      </c>
      <c r="I143" s="7">
        <f>C158</f>
        <v>20910</v>
      </c>
      <c r="J143" s="24">
        <f t="shared" si="8"/>
        <v>1420</v>
      </c>
      <c r="M143" s="34"/>
      <c r="N143" s="34"/>
    </row>
    <row r="144" spans="1:15">
      <c r="B144" s="36" t="s">
        <v>59</v>
      </c>
      <c r="C144" s="44">
        <v>175</v>
      </c>
      <c r="D144" s="36">
        <v>91</v>
      </c>
      <c r="F144" s="2" t="s">
        <v>2</v>
      </c>
      <c r="G144" s="23">
        <f>C160</f>
        <v>39618</v>
      </c>
      <c r="H144" s="7">
        <f t="shared" si="9"/>
        <v>33718</v>
      </c>
      <c r="I144" s="7">
        <f>C167</f>
        <v>11253</v>
      </c>
      <c r="J144" s="24">
        <f t="shared" si="8"/>
        <v>5900</v>
      </c>
      <c r="M144" s="34"/>
      <c r="N144" s="34"/>
    </row>
    <row r="145" spans="2:15">
      <c r="B145" s="36" t="s">
        <v>60</v>
      </c>
      <c r="C145" s="44">
        <v>515</v>
      </c>
      <c r="D145" s="36">
        <v>176</v>
      </c>
      <c r="F145" s="2" t="s">
        <v>3</v>
      </c>
      <c r="G145" s="23">
        <f>C169</f>
        <v>35582</v>
      </c>
      <c r="H145" s="7">
        <f t="shared" si="9"/>
        <v>16401</v>
      </c>
      <c r="I145" s="7">
        <f>C176</f>
        <v>1826</v>
      </c>
      <c r="J145" s="24">
        <f t="shared" si="8"/>
        <v>19181</v>
      </c>
      <c r="M145" s="34"/>
      <c r="N145" s="34"/>
      <c r="O145" s="34"/>
    </row>
    <row r="146" spans="2:15">
      <c r="B146" s="36" t="s">
        <v>61</v>
      </c>
      <c r="C146" s="44">
        <v>328</v>
      </c>
      <c r="D146" s="36">
        <v>142</v>
      </c>
      <c r="F146" s="2" t="s">
        <v>4</v>
      </c>
      <c r="G146" s="23">
        <f>C178</f>
        <v>38487</v>
      </c>
      <c r="H146" s="7">
        <f t="shared" si="9"/>
        <v>7246</v>
      </c>
      <c r="I146" s="7">
        <f>C185</f>
        <v>597</v>
      </c>
      <c r="J146" s="24">
        <f t="shared" si="8"/>
        <v>31241</v>
      </c>
      <c r="M146" s="34"/>
      <c r="N146" s="34"/>
      <c r="O146" s="34"/>
    </row>
    <row r="147" spans="2:15">
      <c r="B147" s="36" t="s">
        <v>62</v>
      </c>
      <c r="C147" s="44">
        <v>216</v>
      </c>
      <c r="D147" s="36">
        <v>92</v>
      </c>
      <c r="F147" s="2" t="s">
        <v>5</v>
      </c>
      <c r="G147" s="23">
        <f>C187</f>
        <v>20346</v>
      </c>
      <c r="H147" s="7">
        <f t="shared" si="9"/>
        <v>900</v>
      </c>
      <c r="I147" s="8">
        <f>C194</f>
        <v>100</v>
      </c>
      <c r="J147" s="24">
        <f t="shared" si="8"/>
        <v>19446</v>
      </c>
      <c r="M147" s="34"/>
      <c r="N147" s="34"/>
      <c r="O147" s="34"/>
    </row>
    <row r="148" spans="2:15">
      <c r="B148" s="36" t="s">
        <v>63</v>
      </c>
      <c r="C148" s="44">
        <v>387</v>
      </c>
      <c r="D148" s="36">
        <v>161</v>
      </c>
      <c r="F148" s="2" t="s">
        <v>6</v>
      </c>
      <c r="G148" s="23">
        <f>C196</f>
        <v>24644</v>
      </c>
      <c r="H148" s="7">
        <f t="shared" si="9"/>
        <v>485</v>
      </c>
      <c r="I148" s="8">
        <f>C203</f>
        <v>0</v>
      </c>
      <c r="J148" s="24">
        <f t="shared" si="8"/>
        <v>24159</v>
      </c>
      <c r="M148" s="34"/>
      <c r="N148" s="34"/>
      <c r="O148" s="34"/>
    </row>
    <row r="149" spans="2:15">
      <c r="B149" s="36" t="s">
        <v>64</v>
      </c>
      <c r="C149" s="43">
        <v>15073</v>
      </c>
      <c r="D149" s="36">
        <v>788</v>
      </c>
      <c r="H149" s="47">
        <f>SUM(H142:H148)</f>
        <v>99035</v>
      </c>
    </row>
    <row r="150" spans="2:15">
      <c r="B150" s="36" t="s">
        <v>65</v>
      </c>
      <c r="C150" s="43">
        <v>5590</v>
      </c>
      <c r="D150" s="36">
        <v>547</v>
      </c>
    </row>
    <row r="151" spans="2:15">
      <c r="B151" s="36" t="s">
        <v>1</v>
      </c>
      <c r="C151" s="43">
        <v>25701</v>
      </c>
      <c r="D151" s="35">
        <v>1134</v>
      </c>
      <c r="G151" s="3" t="s">
        <v>66</v>
      </c>
      <c r="H151" s="3" t="s">
        <v>38</v>
      </c>
      <c r="I151" s="3" t="s">
        <v>9</v>
      </c>
      <c r="J151" s="5" t="s">
        <v>39</v>
      </c>
    </row>
    <row r="152" spans="2:15">
      <c r="B152" s="36" t="s">
        <v>58</v>
      </c>
      <c r="C152" s="44">
        <v>236</v>
      </c>
      <c r="D152" s="36">
        <v>106</v>
      </c>
      <c r="F152" s="2" t="s">
        <v>0</v>
      </c>
      <c r="G152" s="23">
        <f>SUM(C146:C149)</f>
        <v>16004</v>
      </c>
      <c r="H152" s="7">
        <f t="shared" ref="H152:H158" si="10">I142</f>
        <v>15073</v>
      </c>
      <c r="I152" s="7">
        <f t="shared" ref="I152:I158" si="11">H142-I142</f>
        <v>931</v>
      </c>
      <c r="J152" s="24">
        <f>SUM(C143:C145,C150)</f>
        <v>6413</v>
      </c>
    </row>
    <row r="153" spans="2:15">
      <c r="B153" s="36" t="s">
        <v>59</v>
      </c>
      <c r="C153" s="44">
        <v>189</v>
      </c>
      <c r="D153" s="36">
        <v>82</v>
      </c>
      <c r="F153" s="2" t="s">
        <v>1</v>
      </c>
      <c r="G153" s="23">
        <f>SUM(C155:C158)</f>
        <v>24281</v>
      </c>
      <c r="H153" s="7">
        <f t="shared" si="10"/>
        <v>20910</v>
      </c>
      <c r="I153" s="7">
        <f t="shared" si="11"/>
        <v>3371</v>
      </c>
      <c r="J153" s="24">
        <f>SUM(C152:C154,C159)</f>
        <v>1420</v>
      </c>
    </row>
    <row r="154" spans="2:15">
      <c r="B154" s="36" t="s">
        <v>60</v>
      </c>
      <c r="C154" s="44">
        <v>406</v>
      </c>
      <c r="D154" s="36">
        <v>161</v>
      </c>
      <c r="F154" s="2" t="s">
        <v>2</v>
      </c>
      <c r="G154" s="23">
        <f>SUM(C164:C167)</f>
        <v>33718</v>
      </c>
      <c r="H154" s="7">
        <f t="shared" si="10"/>
        <v>11253</v>
      </c>
      <c r="I154" s="7">
        <f t="shared" si="11"/>
        <v>22465</v>
      </c>
      <c r="J154" s="24">
        <f>SUM(C161:C163,C168)</f>
        <v>5900</v>
      </c>
    </row>
    <row r="155" spans="2:15">
      <c r="B155" s="36" t="s">
        <v>61</v>
      </c>
      <c r="C155" s="44">
        <v>475</v>
      </c>
      <c r="D155" s="36">
        <v>144</v>
      </c>
      <c r="F155" s="2" t="s">
        <v>3</v>
      </c>
      <c r="G155" s="23">
        <f>SUM(C173:C176)</f>
        <v>16401</v>
      </c>
      <c r="H155" s="7">
        <f t="shared" si="10"/>
        <v>1826</v>
      </c>
      <c r="I155" s="7">
        <f t="shared" si="11"/>
        <v>14575</v>
      </c>
      <c r="J155" s="24">
        <f>SUM(C170:C172,C177)</f>
        <v>19181</v>
      </c>
    </row>
    <row r="156" spans="2:15">
      <c r="B156" s="36" t="s">
        <v>62</v>
      </c>
      <c r="C156" s="44">
        <v>538</v>
      </c>
      <c r="D156" s="36">
        <v>187</v>
      </c>
      <c r="F156" s="2" t="s">
        <v>4</v>
      </c>
      <c r="G156" s="23">
        <f>SUM(C182:C185)</f>
        <v>7246</v>
      </c>
      <c r="H156" s="7">
        <f t="shared" si="10"/>
        <v>597</v>
      </c>
      <c r="I156" s="7">
        <f t="shared" si="11"/>
        <v>6649</v>
      </c>
      <c r="J156" s="24">
        <f>SUM(C179:C181,C186)</f>
        <v>31241</v>
      </c>
    </row>
    <row r="157" spans="2:15">
      <c r="B157" s="36" t="s">
        <v>63</v>
      </c>
      <c r="C157" s="43">
        <v>2358</v>
      </c>
      <c r="D157" s="36">
        <v>346</v>
      </c>
      <c r="F157" s="2" t="s">
        <v>5</v>
      </c>
      <c r="G157" s="23">
        <f>SUM(C191:C194)</f>
        <v>900</v>
      </c>
      <c r="H157" s="7">
        <f t="shared" si="10"/>
        <v>100</v>
      </c>
      <c r="I157" s="7">
        <f t="shared" si="11"/>
        <v>800</v>
      </c>
      <c r="J157" s="24">
        <f>SUM(C188:C190,C195)</f>
        <v>19446</v>
      </c>
    </row>
    <row r="158" spans="2:15">
      <c r="B158" s="36" t="s">
        <v>64</v>
      </c>
      <c r="C158" s="43">
        <v>20910</v>
      </c>
      <c r="D158" s="35">
        <v>1059</v>
      </c>
      <c r="F158" s="2" t="s">
        <v>6</v>
      </c>
      <c r="G158" s="23">
        <f>SUM(C200:C203)</f>
        <v>485</v>
      </c>
      <c r="H158" s="7">
        <f t="shared" si="10"/>
        <v>0</v>
      </c>
      <c r="I158" s="7">
        <f t="shared" si="11"/>
        <v>485</v>
      </c>
      <c r="J158" s="24">
        <f>SUM(C197:C199,C204)</f>
        <v>24159</v>
      </c>
    </row>
    <row r="159" spans="2:15">
      <c r="B159" s="36" t="s">
        <v>65</v>
      </c>
      <c r="C159" s="44">
        <v>589</v>
      </c>
      <c r="D159" s="36">
        <v>181</v>
      </c>
    </row>
    <row r="160" spans="2:15">
      <c r="B160" s="36" t="s">
        <v>2</v>
      </c>
      <c r="C160" s="43">
        <v>39618</v>
      </c>
      <c r="D160" s="35">
        <v>1284</v>
      </c>
    </row>
    <row r="161" spans="2:4">
      <c r="B161" s="36" t="s">
        <v>58</v>
      </c>
      <c r="C161" s="44">
        <v>607</v>
      </c>
      <c r="D161" s="36">
        <v>185</v>
      </c>
    </row>
    <row r="162" spans="2:4">
      <c r="B162" s="36" t="s">
        <v>59</v>
      </c>
      <c r="C162" s="43">
        <v>1302</v>
      </c>
      <c r="D162" s="36">
        <v>303</v>
      </c>
    </row>
    <row r="163" spans="2:4">
      <c r="B163" s="36" t="s">
        <v>60</v>
      </c>
      <c r="C163" s="43">
        <v>3318</v>
      </c>
      <c r="D163" s="36">
        <v>412</v>
      </c>
    </row>
    <row r="164" spans="2:4">
      <c r="B164" s="36" t="s">
        <v>61</v>
      </c>
      <c r="C164" s="43">
        <v>5759</v>
      </c>
      <c r="D164" s="36">
        <v>528</v>
      </c>
    </row>
    <row r="165" spans="2:4">
      <c r="B165" s="36" t="s">
        <v>62</v>
      </c>
      <c r="C165" s="43">
        <v>6399</v>
      </c>
      <c r="D165" s="36">
        <v>595</v>
      </c>
    </row>
    <row r="166" spans="2:4">
      <c r="B166" s="36" t="s">
        <v>63</v>
      </c>
      <c r="C166" s="43">
        <v>10307</v>
      </c>
      <c r="D166" s="36">
        <v>671</v>
      </c>
    </row>
    <row r="167" spans="2:4">
      <c r="B167" s="36" t="s">
        <v>64</v>
      </c>
      <c r="C167" s="43">
        <v>11253</v>
      </c>
      <c r="D167" s="36">
        <v>877</v>
      </c>
    </row>
    <row r="168" spans="2:4">
      <c r="B168" s="36" t="s">
        <v>65</v>
      </c>
      <c r="C168" s="44">
        <v>673</v>
      </c>
      <c r="D168" s="36">
        <v>175</v>
      </c>
    </row>
    <row r="169" spans="2:4">
      <c r="B169" s="36" t="s">
        <v>3</v>
      </c>
      <c r="C169" s="43">
        <v>35582</v>
      </c>
      <c r="D169" s="35">
        <v>1576</v>
      </c>
    </row>
    <row r="170" spans="2:4">
      <c r="B170" s="36" t="s">
        <v>58</v>
      </c>
      <c r="C170" s="43">
        <v>2774</v>
      </c>
      <c r="D170" s="36">
        <v>438</v>
      </c>
    </row>
    <row r="171" spans="2:4">
      <c r="B171" s="36" t="s">
        <v>59</v>
      </c>
      <c r="C171" s="43">
        <v>6536</v>
      </c>
      <c r="D171" s="36">
        <v>626</v>
      </c>
    </row>
    <row r="172" spans="2:4">
      <c r="B172" s="36" t="s">
        <v>60</v>
      </c>
      <c r="C172" s="43">
        <v>9232</v>
      </c>
      <c r="D172" s="36">
        <v>811</v>
      </c>
    </row>
    <row r="173" spans="2:4">
      <c r="B173" s="36" t="s">
        <v>61</v>
      </c>
      <c r="C173" s="43">
        <v>6735</v>
      </c>
      <c r="D173" s="36">
        <v>665</v>
      </c>
    </row>
    <row r="174" spans="2:4">
      <c r="B174" s="36" t="s">
        <v>62</v>
      </c>
      <c r="C174" s="43">
        <v>4153</v>
      </c>
      <c r="D174" s="36">
        <v>490</v>
      </c>
    </row>
    <row r="175" spans="2:4">
      <c r="B175" s="36" t="s">
        <v>63</v>
      </c>
      <c r="C175" s="43">
        <v>3687</v>
      </c>
      <c r="D175" s="36">
        <v>375</v>
      </c>
    </row>
    <row r="176" spans="2:4">
      <c r="B176" s="36" t="s">
        <v>64</v>
      </c>
      <c r="C176" s="43">
        <v>1826</v>
      </c>
      <c r="D176" s="36">
        <v>324</v>
      </c>
    </row>
    <row r="177" spans="2:4">
      <c r="B177" s="36" t="s">
        <v>65</v>
      </c>
      <c r="C177" s="44">
        <v>639</v>
      </c>
      <c r="D177" s="36">
        <v>166</v>
      </c>
    </row>
    <row r="178" spans="2:4">
      <c r="B178" s="36" t="s">
        <v>4</v>
      </c>
      <c r="C178" s="43">
        <v>38487</v>
      </c>
      <c r="D178" s="35">
        <v>1437</v>
      </c>
    </row>
    <row r="179" spans="2:4">
      <c r="B179" s="36" t="s">
        <v>58</v>
      </c>
      <c r="C179" s="43">
        <v>10563</v>
      </c>
      <c r="D179" s="36">
        <v>807</v>
      </c>
    </row>
    <row r="180" spans="2:4">
      <c r="B180" s="36" t="s">
        <v>59</v>
      </c>
      <c r="C180" s="43">
        <v>11598</v>
      </c>
      <c r="D180" s="36">
        <v>908</v>
      </c>
    </row>
    <row r="181" spans="2:4">
      <c r="B181" s="36" t="s">
        <v>60</v>
      </c>
      <c r="C181" s="43">
        <v>8198</v>
      </c>
      <c r="D181" s="36">
        <v>786</v>
      </c>
    </row>
    <row r="182" spans="2:4">
      <c r="B182" s="36" t="s">
        <v>61</v>
      </c>
      <c r="C182" s="43">
        <v>4208</v>
      </c>
      <c r="D182" s="36">
        <v>480</v>
      </c>
    </row>
    <row r="183" spans="2:4">
      <c r="B183" s="36" t="s">
        <v>62</v>
      </c>
      <c r="C183" s="43">
        <v>1683</v>
      </c>
      <c r="D183" s="36">
        <v>329</v>
      </c>
    </row>
    <row r="184" spans="2:4">
      <c r="B184" s="36" t="s">
        <v>63</v>
      </c>
      <c r="C184" s="44">
        <v>758</v>
      </c>
      <c r="D184" s="36">
        <v>181</v>
      </c>
    </row>
    <row r="185" spans="2:4">
      <c r="B185" s="36" t="s">
        <v>64</v>
      </c>
      <c r="C185" s="44">
        <v>597</v>
      </c>
      <c r="D185" s="36">
        <v>249</v>
      </c>
    </row>
    <row r="186" spans="2:4">
      <c r="B186" s="36" t="s">
        <v>65</v>
      </c>
      <c r="C186" s="44">
        <v>882</v>
      </c>
      <c r="D186" s="36">
        <v>276</v>
      </c>
    </row>
    <row r="187" spans="2:4">
      <c r="B187" s="36" t="s">
        <v>5</v>
      </c>
      <c r="C187" s="43">
        <v>20346</v>
      </c>
      <c r="D187" s="35">
        <v>1062</v>
      </c>
    </row>
    <row r="188" spans="2:4">
      <c r="B188" s="36" t="s">
        <v>58</v>
      </c>
      <c r="C188" s="43">
        <v>11619</v>
      </c>
      <c r="D188" s="36">
        <v>775</v>
      </c>
    </row>
    <row r="189" spans="2:4">
      <c r="B189" s="36" t="s">
        <v>59</v>
      </c>
      <c r="C189" s="43">
        <v>5339</v>
      </c>
      <c r="D189" s="36">
        <v>507</v>
      </c>
    </row>
    <row r="190" spans="2:4">
      <c r="B190" s="36" t="s">
        <v>60</v>
      </c>
      <c r="C190" s="43">
        <v>2205</v>
      </c>
      <c r="D190" s="36">
        <v>367</v>
      </c>
    </row>
    <row r="191" spans="2:4">
      <c r="B191" s="36" t="s">
        <v>61</v>
      </c>
      <c r="C191" s="44">
        <v>474</v>
      </c>
      <c r="D191" s="36">
        <v>180</v>
      </c>
    </row>
    <row r="192" spans="2:4">
      <c r="B192" s="36" t="s">
        <v>62</v>
      </c>
      <c r="C192" s="44">
        <v>179</v>
      </c>
      <c r="D192" s="36">
        <v>130</v>
      </c>
    </row>
    <row r="193" spans="2:4">
      <c r="B193" s="36" t="s">
        <v>63</v>
      </c>
      <c r="C193" s="44">
        <v>147</v>
      </c>
      <c r="D193" s="36">
        <v>89</v>
      </c>
    </row>
    <row r="194" spans="2:4">
      <c r="B194" s="36" t="s">
        <v>64</v>
      </c>
      <c r="C194" s="44">
        <v>100</v>
      </c>
      <c r="D194" s="36">
        <v>78</v>
      </c>
    </row>
    <row r="195" spans="2:4">
      <c r="B195" s="36" t="s">
        <v>65</v>
      </c>
      <c r="C195" s="44">
        <v>283</v>
      </c>
      <c r="D195" s="36">
        <v>119</v>
      </c>
    </row>
    <row r="196" spans="2:4">
      <c r="B196" s="36" t="s">
        <v>6</v>
      </c>
      <c r="C196" s="43">
        <v>24644</v>
      </c>
      <c r="D196" s="35">
        <v>1279</v>
      </c>
    </row>
    <row r="197" spans="2:4">
      <c r="B197" s="36" t="s">
        <v>58</v>
      </c>
      <c r="C197" s="43">
        <v>20575</v>
      </c>
      <c r="D197" s="35">
        <v>1117</v>
      </c>
    </row>
    <row r="198" spans="2:4">
      <c r="B198" s="36" t="s">
        <v>59</v>
      </c>
      <c r="C198" s="43">
        <v>2417</v>
      </c>
      <c r="D198" s="36">
        <v>352</v>
      </c>
    </row>
    <row r="199" spans="2:4">
      <c r="B199" s="36" t="s">
        <v>60</v>
      </c>
      <c r="C199" s="44">
        <v>694</v>
      </c>
      <c r="D199" s="36">
        <v>215</v>
      </c>
    </row>
    <row r="200" spans="2:4">
      <c r="B200" s="36" t="s">
        <v>61</v>
      </c>
      <c r="C200" s="44">
        <v>262</v>
      </c>
      <c r="D200" s="36">
        <v>113</v>
      </c>
    </row>
    <row r="201" spans="2:4">
      <c r="B201" s="36" t="s">
        <v>62</v>
      </c>
      <c r="C201" s="44">
        <v>181</v>
      </c>
      <c r="D201" s="36">
        <v>89</v>
      </c>
    </row>
    <row r="202" spans="2:4">
      <c r="B202" s="36" t="s">
        <v>63</v>
      </c>
      <c r="C202" s="44">
        <v>42</v>
      </c>
      <c r="D202" s="36">
        <v>35</v>
      </c>
    </row>
    <row r="203" spans="2:4">
      <c r="B203" s="36" t="s">
        <v>64</v>
      </c>
      <c r="C203" s="44">
        <v>0</v>
      </c>
      <c r="D203" s="36">
        <v>30</v>
      </c>
    </row>
    <row r="204" spans="2:4">
      <c r="B204" s="36" t="s">
        <v>65</v>
      </c>
      <c r="C204" s="44">
        <v>473</v>
      </c>
      <c r="D204" s="36">
        <v>158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Estimates</vt:lpstr>
      <vt:lpstr>MOE</vt:lpstr>
      <vt:lpstr>NewFormat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2014-12-08T21:29:13Z</dcterms:created>
  <dcterms:modified xsi:type="dcterms:W3CDTF">2019-06-03T19:35:08Z</dcterms:modified>
</cp:coreProperties>
</file>