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Poverty\For Web\"/>
    </mc:Choice>
  </mc:AlternateContent>
  <xr:revisionPtr revIDLastSave="0" documentId="8_{D82132C3-0D94-4324-86BD-BDAFE49F2E80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Overview" sheetId="14" r:id="rId1"/>
    <sheet name="City of Austin" sheetId="15" r:id="rId2"/>
    <sheet name="Travis County" sheetId="2" r:id="rId3"/>
    <sheet name="MSA" sheetId="3" r:id="rId4"/>
    <sheet name="Texas" sheetId="4" r:id="rId5"/>
    <sheet name="USA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3" l="1"/>
  <c r="N45" i="14" l="1"/>
  <c r="O45" i="14"/>
  <c r="V45" i="14"/>
  <c r="U45" i="14"/>
  <c r="C47" i="14"/>
  <c r="D47" i="14"/>
  <c r="E47" i="14"/>
  <c r="F47" i="14"/>
  <c r="B47" i="14"/>
  <c r="C46" i="14"/>
  <c r="D46" i="14"/>
  <c r="E46" i="14"/>
  <c r="F46" i="14"/>
  <c r="B46" i="14"/>
  <c r="C45" i="14"/>
  <c r="D45" i="14"/>
  <c r="E45" i="14"/>
  <c r="F45" i="14"/>
  <c r="B45" i="14"/>
  <c r="C44" i="14"/>
  <c r="D44" i="14"/>
  <c r="E44" i="14"/>
  <c r="F44" i="14"/>
  <c r="B44" i="14"/>
  <c r="AH21" i="5"/>
  <c r="AG21" i="5"/>
  <c r="AG22" i="5" s="1"/>
  <c r="AH15" i="5"/>
  <c r="AG15" i="5"/>
  <c r="AG16" i="5" s="1"/>
  <c r="AH21" i="4"/>
  <c r="AG21" i="4"/>
  <c r="AG22" i="4" s="1"/>
  <c r="AH15" i="4"/>
  <c r="AG15" i="4"/>
  <c r="AG16" i="4" s="1"/>
  <c r="AH21" i="3"/>
  <c r="AG21" i="3"/>
  <c r="AG22" i="3" s="1"/>
  <c r="AH15" i="3"/>
  <c r="AG15" i="3"/>
  <c r="AG16" i="3" s="1"/>
  <c r="AG10" i="2"/>
  <c r="AH10" i="2"/>
  <c r="AG16" i="2"/>
  <c r="AH16" i="2"/>
  <c r="AH25" i="2"/>
  <c r="AG25" i="2"/>
  <c r="AH17" i="2"/>
  <c r="AG17" i="2"/>
  <c r="AF10" i="2"/>
  <c r="AF16" i="2"/>
  <c r="AF17" i="2"/>
  <c r="AF18" i="2"/>
  <c r="AF25" i="2"/>
  <c r="AF26" i="2"/>
  <c r="AG19" i="15"/>
  <c r="AG18" i="15"/>
  <c r="AE19" i="15"/>
  <c r="AE18" i="15"/>
  <c r="AC19" i="15"/>
  <c r="AC18" i="15"/>
  <c r="AA19" i="15"/>
  <c r="AA18" i="15"/>
  <c r="Y19" i="15"/>
  <c r="Y18" i="15"/>
  <c r="W19" i="15"/>
  <c r="W18" i="15"/>
  <c r="X21" i="15"/>
  <c r="Z21" i="15"/>
  <c r="AB21" i="15"/>
  <c r="AB22" i="15" s="1"/>
  <c r="AD21" i="15"/>
  <c r="AD22" i="15" s="1"/>
  <c r="AF21" i="15"/>
  <c r="AF22" i="15" s="1"/>
  <c r="AH21" i="15"/>
  <c r="AH22" i="15" s="1"/>
  <c r="X22" i="15"/>
  <c r="Z22" i="15"/>
  <c r="AG21" i="15"/>
  <c r="AG22" i="15" s="1"/>
  <c r="AG13" i="15"/>
  <c r="AG14" i="15" s="1"/>
  <c r="AH13" i="15"/>
  <c r="AH16" i="5" l="1"/>
  <c r="AG19" i="5" s="1"/>
  <c r="AH22" i="5"/>
  <c r="AG25" i="5" s="1"/>
  <c r="AH16" i="4"/>
  <c r="AG19" i="4" s="1"/>
  <c r="AH22" i="4"/>
  <c r="AG25" i="4" s="1"/>
  <c r="AH16" i="3"/>
  <c r="AG19" i="3" s="1"/>
  <c r="AH22" i="3"/>
  <c r="AG25" i="3" s="1"/>
  <c r="AG31" i="2"/>
  <c r="AG26" i="2"/>
  <c r="AH26" i="2" s="1"/>
  <c r="AG23" i="2"/>
  <c r="AG18" i="2"/>
  <c r="AG22" i="2"/>
  <c r="AH18" i="2"/>
  <c r="AG21" i="2" s="1"/>
  <c r="AG30" i="2"/>
  <c r="AG25" i="15"/>
  <c r="AH14" i="15"/>
  <c r="AG23" i="5" l="1"/>
  <c r="AG24" i="5"/>
  <c r="AG17" i="5"/>
  <c r="AG18" i="5"/>
  <c r="AG23" i="4"/>
  <c r="AG24" i="4"/>
  <c r="AG18" i="4"/>
  <c r="AG17" i="4"/>
  <c r="AG17" i="3"/>
  <c r="AG18" i="3"/>
  <c r="AG23" i="3"/>
  <c r="AG24" i="3"/>
  <c r="AG29" i="2"/>
  <c r="AG28" i="2"/>
  <c r="AG27" i="2"/>
  <c r="AG20" i="2"/>
  <c r="AG19" i="2"/>
  <c r="AG17" i="15"/>
  <c r="AG16" i="15"/>
  <c r="AG15" i="15"/>
  <c r="AG23" i="15"/>
  <c r="AG24" i="15"/>
  <c r="U55" i="2"/>
  <c r="T55" i="2"/>
  <c r="U53" i="2"/>
  <c r="T53" i="2"/>
  <c r="AE27" i="2"/>
  <c r="U45" i="2"/>
  <c r="T45" i="2"/>
  <c r="U43" i="2"/>
  <c r="T43" i="2"/>
  <c r="AE21" i="15" l="1"/>
  <c r="AE22" i="15" s="1"/>
  <c r="AF13" i="15"/>
  <c r="AE13" i="15"/>
  <c r="AE14" i="15" s="1"/>
  <c r="M36" i="15"/>
  <c r="L36" i="15"/>
  <c r="M35" i="15"/>
  <c r="L35" i="15"/>
  <c r="B31" i="15"/>
  <c r="D29" i="15"/>
  <c r="C29" i="15"/>
  <c r="B29" i="15"/>
  <c r="AC21" i="15"/>
  <c r="AC22" i="15" s="1"/>
  <c r="AA21" i="15"/>
  <c r="AA22" i="15" s="1"/>
  <c r="Y21" i="15"/>
  <c r="Y22" i="15" s="1"/>
  <c r="W21" i="15"/>
  <c r="W22" i="15" s="1"/>
  <c r="V21" i="15"/>
  <c r="U21" i="15"/>
  <c r="D31" i="15" s="1"/>
  <c r="T21" i="15"/>
  <c r="S21" i="15"/>
  <c r="C31" i="15" s="1"/>
  <c r="R21" i="15"/>
  <c r="R22" i="15" s="1"/>
  <c r="Q25" i="15" s="1"/>
  <c r="Q21" i="15"/>
  <c r="Q22" i="15" s="1"/>
  <c r="P21" i="15"/>
  <c r="P22" i="15" s="1"/>
  <c r="O25" i="15" s="1"/>
  <c r="O21" i="15"/>
  <c r="O22" i="15" s="1"/>
  <c r="N21" i="15"/>
  <c r="N22" i="15" s="1"/>
  <c r="M25" i="15" s="1"/>
  <c r="M21" i="15"/>
  <c r="M22" i="15" s="1"/>
  <c r="L21" i="15"/>
  <c r="K21" i="15"/>
  <c r="K22" i="15" s="1"/>
  <c r="J21" i="15"/>
  <c r="J22" i="15" s="1"/>
  <c r="I25" i="15" s="1"/>
  <c r="I21" i="15"/>
  <c r="I22" i="15" s="1"/>
  <c r="H21" i="15"/>
  <c r="H22" i="15" s="1"/>
  <c r="G25" i="15" s="1"/>
  <c r="G21" i="15"/>
  <c r="G22" i="15" s="1"/>
  <c r="F21" i="15"/>
  <c r="F22" i="15" s="1"/>
  <c r="E25" i="15" s="1"/>
  <c r="E21" i="15"/>
  <c r="E22" i="15" s="1"/>
  <c r="C21" i="15"/>
  <c r="B21" i="15"/>
  <c r="B22" i="15" s="1"/>
  <c r="AC25" i="15"/>
  <c r="AA25" i="15"/>
  <c r="Y25" i="15"/>
  <c r="W25" i="15"/>
  <c r="I19" i="15"/>
  <c r="K18" i="15"/>
  <c r="AD13" i="15"/>
  <c r="AC13" i="15"/>
  <c r="AC14" i="15" s="1"/>
  <c r="AB13" i="15"/>
  <c r="AA13" i="15"/>
  <c r="AA14" i="15" s="1"/>
  <c r="Z13" i="15"/>
  <c r="Z14" i="15" s="1"/>
  <c r="Y17" i="15" s="1"/>
  <c r="Y13" i="15"/>
  <c r="Y14" i="15" s="1"/>
  <c r="X13" i="15"/>
  <c r="X14" i="15" s="1"/>
  <c r="W17" i="15" s="1"/>
  <c r="W13" i="15"/>
  <c r="W14" i="15" s="1"/>
  <c r="V13" i="15"/>
  <c r="U13" i="15"/>
  <c r="U19" i="15" s="1"/>
  <c r="T13" i="15"/>
  <c r="S13" i="15"/>
  <c r="C30" i="15" s="1"/>
  <c r="R13" i="15"/>
  <c r="R14" i="15" s="1"/>
  <c r="Q17" i="15" s="1"/>
  <c r="Q13" i="15"/>
  <c r="Q14" i="15" s="1"/>
  <c r="P13" i="15"/>
  <c r="O13" i="15"/>
  <c r="O19" i="15" s="1"/>
  <c r="N13" i="15"/>
  <c r="M19" i="15" s="1"/>
  <c r="M13" i="15"/>
  <c r="M18" i="15" s="1"/>
  <c r="L13" i="15"/>
  <c r="K13" i="15"/>
  <c r="K19" i="15" s="1"/>
  <c r="J13" i="15"/>
  <c r="J14" i="15" s="1"/>
  <c r="I17" i="15" s="1"/>
  <c r="I13" i="15"/>
  <c r="I14" i="15" s="1"/>
  <c r="H13" i="15"/>
  <c r="G13" i="15"/>
  <c r="G18" i="15" s="1"/>
  <c r="F13" i="15"/>
  <c r="E13" i="15"/>
  <c r="E19" i="15" s="1"/>
  <c r="C13" i="15"/>
  <c r="B13" i="15"/>
  <c r="B30" i="15" s="1"/>
  <c r="AF14" i="15" l="1"/>
  <c r="AE17" i="15" s="1"/>
  <c r="AE25" i="15"/>
  <c r="AD14" i="15"/>
  <c r="AC17" i="15" s="1"/>
  <c r="C22" i="15"/>
  <c r="B25" i="15" s="1"/>
  <c r="L22" i="15"/>
  <c r="K25" i="15" s="1"/>
  <c r="W15" i="15"/>
  <c r="W16" i="15"/>
  <c r="E24" i="15"/>
  <c r="E23" i="15"/>
  <c r="M23" i="15"/>
  <c r="M24" i="15"/>
  <c r="I15" i="15"/>
  <c r="I16" i="15"/>
  <c r="Q16" i="15"/>
  <c r="Q15" i="15"/>
  <c r="Y15" i="15"/>
  <c r="Y16" i="15"/>
  <c r="G23" i="15"/>
  <c r="G24" i="15"/>
  <c r="O23" i="15"/>
  <c r="O24" i="15"/>
  <c r="W23" i="15"/>
  <c r="W24" i="15"/>
  <c r="Y24" i="15"/>
  <c r="Y23" i="15"/>
  <c r="AB14" i="15"/>
  <c r="AA17" i="15" s="1"/>
  <c r="AA15" i="15"/>
  <c r="I24" i="15"/>
  <c r="I23" i="15"/>
  <c r="Q23" i="15"/>
  <c r="Q24" i="15"/>
  <c r="AA23" i="15"/>
  <c r="AA24" i="15"/>
  <c r="AC23" i="15"/>
  <c r="AC24" i="15"/>
  <c r="B14" i="15"/>
  <c r="K14" i="15"/>
  <c r="S14" i="15"/>
  <c r="I18" i="15"/>
  <c r="G19" i="15"/>
  <c r="S22" i="15"/>
  <c r="D30" i="15"/>
  <c r="E14" i="15"/>
  <c r="M14" i="15"/>
  <c r="U14" i="15"/>
  <c r="U22" i="15"/>
  <c r="U27" i="15"/>
  <c r="O18" i="15"/>
  <c r="G14" i="15"/>
  <c r="O14" i="15"/>
  <c r="Q18" i="15"/>
  <c r="S18" i="15"/>
  <c r="Q19" i="15"/>
  <c r="E18" i="15"/>
  <c r="U18" i="15"/>
  <c r="S19" i="15"/>
  <c r="AE23" i="15" l="1"/>
  <c r="AE24" i="15"/>
  <c r="AE15" i="15"/>
  <c r="AE16" i="15"/>
  <c r="U24" i="15"/>
  <c r="U23" i="15"/>
  <c r="T14" i="15"/>
  <c r="S17" i="15" s="1"/>
  <c r="S15" i="15"/>
  <c r="S16" i="15"/>
  <c r="V14" i="15"/>
  <c r="U17" i="15" s="1"/>
  <c r="L14" i="15"/>
  <c r="K17" i="15" s="1"/>
  <c r="AC15" i="15"/>
  <c r="M16" i="15"/>
  <c r="N14" i="15"/>
  <c r="M17" i="15" s="1"/>
  <c r="M15" i="15"/>
  <c r="C14" i="15"/>
  <c r="B17" i="15" s="1"/>
  <c r="AC16" i="15"/>
  <c r="F14" i="15"/>
  <c r="E17" i="15" s="1"/>
  <c r="K24" i="15"/>
  <c r="O15" i="15"/>
  <c r="O16" i="15"/>
  <c r="K23" i="15"/>
  <c r="AA16" i="15"/>
  <c r="H14" i="15"/>
  <c r="G17" i="15" s="1"/>
  <c r="T22" i="15"/>
  <c r="S25" i="15" s="1"/>
  <c r="B23" i="15"/>
  <c r="P14" i="15"/>
  <c r="O17" i="15" s="1"/>
  <c r="V22" i="15"/>
  <c r="U25" i="15" s="1"/>
  <c r="B24" i="15"/>
  <c r="D48" i="14"/>
  <c r="B15" i="15" l="1"/>
  <c r="B16" i="15"/>
  <c r="U16" i="15"/>
  <c r="S23" i="15"/>
  <c r="E16" i="15"/>
  <c r="U15" i="15"/>
  <c r="G16" i="15"/>
  <c r="E15" i="15"/>
  <c r="S24" i="15"/>
  <c r="G15" i="15"/>
  <c r="K15" i="15"/>
  <c r="K16" i="15"/>
  <c r="AF21" i="5" l="1"/>
  <c r="AE21" i="5"/>
  <c r="AE22" i="5" s="1"/>
  <c r="AF15" i="5"/>
  <c r="AE15" i="5"/>
  <c r="AE16" i="5" s="1"/>
  <c r="AF21" i="4"/>
  <c r="AE21" i="4"/>
  <c r="AE22" i="4" s="1"/>
  <c r="AF15" i="4"/>
  <c r="AE15" i="4"/>
  <c r="AE16" i="4" s="1"/>
  <c r="AF21" i="3"/>
  <c r="AE21" i="3"/>
  <c r="AE22" i="3" s="1"/>
  <c r="AF15" i="3"/>
  <c r="AE15" i="3"/>
  <c r="AE16" i="3" s="1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E25" i="2"/>
  <c r="AE26" i="2" s="1"/>
  <c r="AF16" i="5" l="1"/>
  <c r="AE19" i="5" s="1"/>
  <c r="AF22" i="5"/>
  <c r="AE25" i="5" s="1"/>
  <c r="AF22" i="4"/>
  <c r="AE25" i="4" s="1"/>
  <c r="AF16" i="4"/>
  <c r="AE19" i="4" s="1"/>
  <c r="AF16" i="3"/>
  <c r="AE19" i="3" s="1"/>
  <c r="AF22" i="3"/>
  <c r="AE25" i="3" s="1"/>
  <c r="AE17" i="2"/>
  <c r="AE18" i="2" s="1"/>
  <c r="AE21" i="2" s="1"/>
  <c r="AE29" i="2"/>
  <c r="AE30" i="2"/>
  <c r="AE31" i="2"/>
  <c r="T45" i="14"/>
  <c r="S45" i="14"/>
  <c r="R45" i="14"/>
  <c r="Q45" i="14"/>
  <c r="P45" i="14"/>
  <c r="F55" i="14"/>
  <c r="E55" i="14"/>
  <c r="D55" i="14"/>
  <c r="C55" i="14"/>
  <c r="AE18" i="5" l="1"/>
  <c r="AE23" i="5"/>
  <c r="AE24" i="5"/>
  <c r="AE17" i="5"/>
  <c r="AE23" i="4"/>
  <c r="AE24" i="4"/>
  <c r="AE17" i="4"/>
  <c r="AE18" i="4"/>
  <c r="AE23" i="3"/>
  <c r="AE24" i="3"/>
  <c r="AE17" i="3"/>
  <c r="AE18" i="3"/>
  <c r="AE22" i="2"/>
  <c r="AE23" i="2"/>
  <c r="AE28" i="2"/>
  <c r="AE20" i="2"/>
  <c r="AE19" i="2"/>
  <c r="N30" i="3"/>
  <c r="R30" i="3" s="1"/>
  <c r="AD21" i="5"/>
  <c r="AC21" i="5"/>
  <c r="AC22" i="5" s="1"/>
  <c r="AD15" i="5"/>
  <c r="AC15" i="5"/>
  <c r="AC16" i="5" s="1"/>
  <c r="AC22" i="4"/>
  <c r="AD21" i="4"/>
  <c r="AC21" i="4"/>
  <c r="AC16" i="4"/>
  <c r="AD15" i="4"/>
  <c r="AD16" i="4"/>
  <c r="AC15" i="4"/>
  <c r="AD21" i="3"/>
  <c r="AC21" i="3"/>
  <c r="AD15" i="3"/>
  <c r="AC15" i="3"/>
  <c r="AC16" i="3" s="1"/>
  <c r="AD25" i="2"/>
  <c r="AC25" i="2"/>
  <c r="AC26" i="2" s="1"/>
  <c r="AC17" i="2"/>
  <c r="AD17" i="2"/>
  <c r="V38" i="3"/>
  <c r="AB21" i="5"/>
  <c r="AA21" i="5"/>
  <c r="AA22" i="5" s="1"/>
  <c r="AB15" i="5"/>
  <c r="AB16" i="5" s="1"/>
  <c r="AA15" i="5"/>
  <c r="AA16" i="5"/>
  <c r="AB21" i="4"/>
  <c r="AB22" i="4" s="1"/>
  <c r="AA25" i="4" s="1"/>
  <c r="AA21" i="4"/>
  <c r="AA22" i="4" s="1"/>
  <c r="AB15" i="4"/>
  <c r="AB16" i="4" s="1"/>
  <c r="AA19" i="4" s="1"/>
  <c r="AA15" i="4"/>
  <c r="AA16" i="4"/>
  <c r="AB21" i="3"/>
  <c r="AA21" i="3"/>
  <c r="AA22" i="3"/>
  <c r="AB15" i="3"/>
  <c r="AB16" i="3" s="1"/>
  <c r="AA19" i="3" s="1"/>
  <c r="AA15" i="3"/>
  <c r="AA16" i="3"/>
  <c r="Y15" i="3"/>
  <c r="Y16" i="3" s="1"/>
  <c r="AB25" i="2"/>
  <c r="AA25" i="2"/>
  <c r="Y17" i="2"/>
  <c r="AA17" i="2"/>
  <c r="AB17" i="2"/>
  <c r="AA17" i="5"/>
  <c r="W45" i="2"/>
  <c r="W43" i="2"/>
  <c r="W55" i="2"/>
  <c r="X53" i="2"/>
  <c r="W53" i="2"/>
  <c r="X43" i="2"/>
  <c r="Y22" i="4"/>
  <c r="Z21" i="4"/>
  <c r="Z22" i="4"/>
  <c r="Y25" i="4" s="1"/>
  <c r="Y21" i="4"/>
  <c r="Z15" i="4"/>
  <c r="Z16" i="4" s="1"/>
  <c r="Y19" i="4" s="1"/>
  <c r="Y15" i="4"/>
  <c r="Y16" i="4" s="1"/>
  <c r="X15" i="3"/>
  <c r="Z15" i="3"/>
  <c r="Z21" i="3"/>
  <c r="Y21" i="3"/>
  <c r="Y22" i="3"/>
  <c r="Z25" i="2"/>
  <c r="Y25" i="2"/>
  <c r="Z17" i="2"/>
  <c r="Z21" i="5"/>
  <c r="Y21" i="5"/>
  <c r="Y22" i="5" s="1"/>
  <c r="Y17" i="5"/>
  <c r="Y16" i="5"/>
  <c r="Y18" i="5" s="1"/>
  <c r="Z15" i="5"/>
  <c r="Z16" i="5" s="1"/>
  <c r="Y19" i="5" s="1"/>
  <c r="Y15" i="5"/>
  <c r="W25" i="2"/>
  <c r="V25" i="2"/>
  <c r="G17" i="2"/>
  <c r="H17" i="2"/>
  <c r="K17" i="2"/>
  <c r="L17" i="2"/>
  <c r="M17" i="2"/>
  <c r="O17" i="2"/>
  <c r="O18" i="2" s="1"/>
  <c r="P17" i="2"/>
  <c r="Q17" i="2"/>
  <c r="Q18" i="2" s="1"/>
  <c r="S17" i="2"/>
  <c r="T17" i="2"/>
  <c r="U17" i="2"/>
  <c r="W17" i="2"/>
  <c r="I17" i="2"/>
  <c r="X17" i="2"/>
  <c r="X21" i="5"/>
  <c r="W21" i="5"/>
  <c r="W22" i="5" s="1"/>
  <c r="X15" i="5"/>
  <c r="X16" i="5" s="1"/>
  <c r="W15" i="5"/>
  <c r="W16" i="5" s="1"/>
  <c r="X21" i="4"/>
  <c r="W21" i="4"/>
  <c r="W22" i="4" s="1"/>
  <c r="X15" i="4"/>
  <c r="W15" i="4"/>
  <c r="W16" i="4" s="1"/>
  <c r="X21" i="3"/>
  <c r="X22" i="3" s="1"/>
  <c r="V21" i="3"/>
  <c r="W21" i="3"/>
  <c r="W22" i="3" s="1"/>
  <c r="U21" i="3"/>
  <c r="U28" i="3" s="1"/>
  <c r="W15" i="3"/>
  <c r="W16" i="3" s="1"/>
  <c r="X16" i="3" s="1"/>
  <c r="W19" i="3" s="1"/>
  <c r="S1" i="3"/>
  <c r="X25" i="2"/>
  <c r="W26" i="2"/>
  <c r="M36" i="2"/>
  <c r="M35" i="2"/>
  <c r="L36" i="2"/>
  <c r="L35" i="2"/>
  <c r="C21" i="5"/>
  <c r="B21" i="5"/>
  <c r="B22" i="5" s="1"/>
  <c r="C22" i="5" s="1"/>
  <c r="B24" i="5"/>
  <c r="C15" i="5"/>
  <c r="B15" i="5"/>
  <c r="B16" i="5" s="1"/>
  <c r="C21" i="4"/>
  <c r="B21" i="4"/>
  <c r="B22" i="4"/>
  <c r="C15" i="4"/>
  <c r="B15" i="4"/>
  <c r="B16" i="4"/>
  <c r="C21" i="3"/>
  <c r="B21" i="3"/>
  <c r="B22" i="3"/>
  <c r="C15" i="3"/>
  <c r="B15" i="3"/>
  <c r="B16" i="3"/>
  <c r="C16" i="3" s="1"/>
  <c r="C25" i="2"/>
  <c r="B25" i="2"/>
  <c r="B26" i="2" s="1"/>
  <c r="C17" i="2"/>
  <c r="B17" i="2"/>
  <c r="U25" i="2"/>
  <c r="U26" i="2" s="1"/>
  <c r="T25" i="2"/>
  <c r="S25" i="2"/>
  <c r="R25" i="2"/>
  <c r="Q25" i="2"/>
  <c r="Q30" i="2" s="1"/>
  <c r="P25" i="2"/>
  <c r="O25" i="2"/>
  <c r="O26" i="2" s="1"/>
  <c r="N25" i="2"/>
  <c r="M25" i="2"/>
  <c r="M26" i="2" s="1"/>
  <c r="L25" i="2"/>
  <c r="K25" i="2"/>
  <c r="K26" i="2" s="1"/>
  <c r="J25" i="2"/>
  <c r="I25" i="2"/>
  <c r="I26" i="2" s="1"/>
  <c r="H25" i="2"/>
  <c r="G25" i="2"/>
  <c r="F25" i="2"/>
  <c r="E25" i="2"/>
  <c r="E26" i="2" s="1"/>
  <c r="V21" i="5"/>
  <c r="U21" i="5"/>
  <c r="U22" i="5" s="1"/>
  <c r="T21" i="5"/>
  <c r="S21" i="5"/>
  <c r="S22" i="5" s="1"/>
  <c r="R21" i="5"/>
  <c r="R22" i="5" s="1"/>
  <c r="Q21" i="5"/>
  <c r="Q22" i="5"/>
  <c r="P21" i="5"/>
  <c r="P22" i="5" s="1"/>
  <c r="O25" i="5" s="1"/>
  <c r="O21" i="5"/>
  <c r="O22" i="5" s="1"/>
  <c r="N21" i="5"/>
  <c r="N22" i="5" s="1"/>
  <c r="M25" i="5"/>
  <c r="M21" i="5"/>
  <c r="M22" i="5"/>
  <c r="L21" i="5"/>
  <c r="L22" i="5" s="1"/>
  <c r="K21" i="5"/>
  <c r="K22" i="5"/>
  <c r="J21" i="5"/>
  <c r="J22" i="5"/>
  <c r="I25" i="5" s="1"/>
  <c r="I21" i="5"/>
  <c r="I22" i="5"/>
  <c r="H21" i="5"/>
  <c r="H22" i="5" s="1"/>
  <c r="G21" i="5"/>
  <c r="G22" i="5" s="1"/>
  <c r="F21" i="5"/>
  <c r="E21" i="5"/>
  <c r="E22" i="5" s="1"/>
  <c r="V21" i="4"/>
  <c r="V22" i="4" s="1"/>
  <c r="U24" i="4" s="1"/>
  <c r="U21" i="4"/>
  <c r="U22" i="4"/>
  <c r="T21" i="4"/>
  <c r="S21" i="4"/>
  <c r="S22" i="4" s="1"/>
  <c r="R21" i="4"/>
  <c r="Q21" i="4"/>
  <c r="Q22" i="4"/>
  <c r="P21" i="4"/>
  <c r="O21" i="4"/>
  <c r="O22" i="4" s="1"/>
  <c r="N21" i="4"/>
  <c r="M21" i="4"/>
  <c r="M22" i="4" s="1"/>
  <c r="L21" i="4"/>
  <c r="K21" i="4"/>
  <c r="K22" i="4" s="1"/>
  <c r="L22" i="4" s="1"/>
  <c r="J21" i="4"/>
  <c r="I21" i="4"/>
  <c r="I22" i="4" s="1"/>
  <c r="H21" i="4"/>
  <c r="H22" i="4" s="1"/>
  <c r="G21" i="4"/>
  <c r="G22" i="4"/>
  <c r="G23" i="4" s="1"/>
  <c r="F21" i="4"/>
  <c r="F22" i="4"/>
  <c r="E25" i="4" s="1"/>
  <c r="E21" i="4"/>
  <c r="E22" i="4" s="1"/>
  <c r="T21" i="3"/>
  <c r="S21" i="3"/>
  <c r="R21" i="3"/>
  <c r="Q21" i="3"/>
  <c r="Q22" i="3"/>
  <c r="P21" i="3"/>
  <c r="O21" i="3"/>
  <c r="O22" i="3" s="1"/>
  <c r="N21" i="3"/>
  <c r="M21" i="3"/>
  <c r="M22" i="3" s="1"/>
  <c r="L21" i="3"/>
  <c r="L22" i="3" s="1"/>
  <c r="K21" i="3"/>
  <c r="K22" i="3"/>
  <c r="J21" i="3"/>
  <c r="I21" i="3"/>
  <c r="I22" i="3"/>
  <c r="J22" i="3" s="1"/>
  <c r="H21" i="3"/>
  <c r="G21" i="3"/>
  <c r="G22" i="3" s="1"/>
  <c r="F21" i="3"/>
  <c r="F22" i="3" s="1"/>
  <c r="E21" i="3"/>
  <c r="E22" i="3"/>
  <c r="F15" i="5"/>
  <c r="E15" i="5"/>
  <c r="E16" i="5" s="1"/>
  <c r="H15" i="5"/>
  <c r="G15" i="5"/>
  <c r="G16" i="5"/>
  <c r="F15" i="4"/>
  <c r="F16" i="4" s="1"/>
  <c r="E19" i="4" s="1"/>
  <c r="E15" i="4"/>
  <c r="E16" i="4"/>
  <c r="H15" i="4"/>
  <c r="G15" i="4"/>
  <c r="G16" i="4"/>
  <c r="F15" i="3"/>
  <c r="E15" i="3"/>
  <c r="E16" i="3" s="1"/>
  <c r="H15" i="3"/>
  <c r="G15" i="3"/>
  <c r="G16" i="3"/>
  <c r="V15" i="5"/>
  <c r="U15" i="5"/>
  <c r="U16" i="5"/>
  <c r="V16" i="5" s="1"/>
  <c r="V15" i="4"/>
  <c r="V16" i="4" s="1"/>
  <c r="U15" i="4"/>
  <c r="U16" i="4"/>
  <c r="V15" i="3"/>
  <c r="U15" i="3"/>
  <c r="U16" i="3"/>
  <c r="V16" i="3" s="1"/>
  <c r="R15" i="5"/>
  <c r="Q15" i="5"/>
  <c r="Q16" i="5" s="1"/>
  <c r="P15" i="5"/>
  <c r="O15" i="5"/>
  <c r="O16" i="5" s="1"/>
  <c r="T15" i="5"/>
  <c r="T16" i="5" s="1"/>
  <c r="S15" i="5"/>
  <c r="S16" i="5"/>
  <c r="N15" i="5"/>
  <c r="M15" i="5"/>
  <c r="M16" i="5" s="1"/>
  <c r="L15" i="5"/>
  <c r="K15" i="5"/>
  <c r="K16" i="5"/>
  <c r="J15" i="5"/>
  <c r="I15" i="5"/>
  <c r="I16" i="5" s="1"/>
  <c r="T15" i="4"/>
  <c r="S15" i="4"/>
  <c r="S16" i="4" s="1"/>
  <c r="R15" i="4"/>
  <c r="Q15" i="4"/>
  <c r="Q16" i="4"/>
  <c r="P15" i="4"/>
  <c r="O15" i="4"/>
  <c r="O16" i="4" s="1"/>
  <c r="N15" i="4"/>
  <c r="N16" i="4" s="1"/>
  <c r="M15" i="4"/>
  <c r="M16" i="4" s="1"/>
  <c r="L15" i="4"/>
  <c r="L16" i="4" s="1"/>
  <c r="K15" i="4"/>
  <c r="K16" i="4"/>
  <c r="J15" i="4"/>
  <c r="J16" i="4" s="1"/>
  <c r="I19" i="4" s="1"/>
  <c r="I15" i="4"/>
  <c r="I16" i="4" s="1"/>
  <c r="T15" i="3"/>
  <c r="S15" i="3"/>
  <c r="S16" i="3"/>
  <c r="R15" i="3"/>
  <c r="Q15" i="3"/>
  <c r="Q16" i="3"/>
  <c r="R16" i="3" s="1"/>
  <c r="P15" i="3"/>
  <c r="P16" i="3" s="1"/>
  <c r="O15" i="3"/>
  <c r="O16" i="3"/>
  <c r="N15" i="3"/>
  <c r="M15" i="3"/>
  <c r="M16" i="3" s="1"/>
  <c r="L15" i="3"/>
  <c r="K15" i="3"/>
  <c r="K16" i="3" s="1"/>
  <c r="J15" i="3"/>
  <c r="I15" i="3"/>
  <c r="I16" i="3" s="1"/>
  <c r="B25" i="5"/>
  <c r="H16" i="4"/>
  <c r="G19" i="4" s="1"/>
  <c r="G25" i="4"/>
  <c r="C16" i="4"/>
  <c r="K25" i="4"/>
  <c r="G24" i="4"/>
  <c r="G18" i="4"/>
  <c r="K24" i="4"/>
  <c r="K23" i="4"/>
  <c r="B17" i="4"/>
  <c r="E18" i="4"/>
  <c r="U25" i="4"/>
  <c r="B23" i="5"/>
  <c r="F16" i="5"/>
  <c r="E19" i="5"/>
  <c r="U22" i="3"/>
  <c r="V22" i="3" s="1"/>
  <c r="E17" i="4"/>
  <c r="C22" i="4"/>
  <c r="B24" i="4"/>
  <c r="B19" i="4"/>
  <c r="B18" i="4"/>
  <c r="E18" i="5"/>
  <c r="B25" i="4"/>
  <c r="B23" i="4"/>
  <c r="Q31" i="2"/>
  <c r="Q26" i="2"/>
  <c r="B30" i="2"/>
  <c r="V17" i="2"/>
  <c r="R17" i="2"/>
  <c r="N17" i="2"/>
  <c r="J17" i="2"/>
  <c r="I22" i="2" s="1"/>
  <c r="F17" i="2"/>
  <c r="Z22" i="5"/>
  <c r="Y25" i="5" s="1"/>
  <c r="L16" i="5"/>
  <c r="K19" i="5" s="1"/>
  <c r="X22" i="5"/>
  <c r="W25" i="5" s="1"/>
  <c r="I18" i="5"/>
  <c r="J16" i="5"/>
  <c r="I17" i="5" s="1"/>
  <c r="I19" i="5"/>
  <c r="I23" i="5"/>
  <c r="M24" i="5"/>
  <c r="V22" i="5"/>
  <c r="U25" i="5" s="1"/>
  <c r="E17" i="5"/>
  <c r="M23" i="5"/>
  <c r="Y24" i="5"/>
  <c r="K17" i="5"/>
  <c r="W24" i="5"/>
  <c r="U23" i="5"/>
  <c r="U24" i="5"/>
  <c r="AA17" i="4"/>
  <c r="AA18" i="4"/>
  <c r="AD22" i="5"/>
  <c r="AC23" i="5" s="1"/>
  <c r="AC19" i="4"/>
  <c r="AC18" i="4"/>
  <c r="AC17" i="4"/>
  <c r="AD22" i="4"/>
  <c r="AC25" i="4" s="1"/>
  <c r="P22" i="3"/>
  <c r="O23" i="3" s="1"/>
  <c r="O25" i="3"/>
  <c r="O24" i="3"/>
  <c r="C22" i="3"/>
  <c r="B25" i="3" s="1"/>
  <c r="L16" i="3"/>
  <c r="K19" i="3" s="1"/>
  <c r="H16" i="3"/>
  <c r="G19" i="3" s="1"/>
  <c r="W23" i="3"/>
  <c r="AA23" i="3"/>
  <c r="AB22" i="3"/>
  <c r="AA25" i="3" s="1"/>
  <c r="S18" i="3"/>
  <c r="S17" i="3"/>
  <c r="T16" i="3"/>
  <c r="S19" i="3" s="1"/>
  <c r="H22" i="3"/>
  <c r="G25" i="3"/>
  <c r="W17" i="3"/>
  <c r="W18" i="3"/>
  <c r="Z22" i="3"/>
  <c r="Y25" i="3" s="1"/>
  <c r="AD16" i="3"/>
  <c r="AC19" i="3" s="1"/>
  <c r="W25" i="3"/>
  <c r="W24" i="3"/>
  <c r="AA17" i="3"/>
  <c r="AA18" i="3"/>
  <c r="S22" i="3"/>
  <c r="F16" i="3"/>
  <c r="E19" i="3" s="1"/>
  <c r="Y24" i="3"/>
  <c r="B24" i="3"/>
  <c r="G24" i="3"/>
  <c r="G23" i="3"/>
  <c r="T22" i="3"/>
  <c r="S23" i="3" s="1"/>
  <c r="S25" i="3"/>
  <c r="S24" i="3"/>
  <c r="G31" i="2" l="1"/>
  <c r="AC31" i="2"/>
  <c r="M31" i="2"/>
  <c r="K30" i="2"/>
  <c r="W31" i="2"/>
  <c r="Y31" i="2"/>
  <c r="R18" i="2"/>
  <c r="Q21" i="2" s="1"/>
  <c r="X45" i="2"/>
  <c r="W47" i="2" s="1"/>
  <c r="K22" i="2"/>
  <c r="K18" i="2"/>
  <c r="AC22" i="2"/>
  <c r="AC18" i="2"/>
  <c r="AD18" i="2" s="1"/>
  <c r="AC21" i="2" s="1"/>
  <c r="AC23" i="2"/>
  <c r="N26" i="2"/>
  <c r="M27" i="2" s="1"/>
  <c r="K23" i="2"/>
  <c r="E30" i="2"/>
  <c r="S31" i="2"/>
  <c r="AA31" i="2"/>
  <c r="M30" i="2"/>
  <c r="B23" i="2"/>
  <c r="X55" i="2"/>
  <c r="W57" i="2" s="1"/>
  <c r="U31" i="2"/>
  <c r="K31" i="2"/>
  <c r="S23" i="2"/>
  <c r="S22" i="2"/>
  <c r="S18" i="2"/>
  <c r="T18" i="2" s="1"/>
  <c r="S21" i="2" s="1"/>
  <c r="Y23" i="2"/>
  <c r="Y18" i="2"/>
  <c r="Z18" i="2" s="1"/>
  <c r="Y21" i="2" s="1"/>
  <c r="Y22" i="2"/>
  <c r="P18" i="2"/>
  <c r="V34" i="2" s="1"/>
  <c r="O23" i="2"/>
  <c r="G22" i="2"/>
  <c r="G18" i="2"/>
  <c r="G23" i="2"/>
  <c r="I30" i="2"/>
  <c r="Q22" i="2"/>
  <c r="E31" i="2"/>
  <c r="B18" i="2"/>
  <c r="O22" i="2"/>
  <c r="B22" i="2"/>
  <c r="V26" i="2"/>
  <c r="U29" i="2" s="1"/>
  <c r="I31" i="2"/>
  <c r="F26" i="2"/>
  <c r="E29" i="2" s="1"/>
  <c r="C26" i="2"/>
  <c r="B27" i="2" s="1"/>
  <c r="AA30" i="2"/>
  <c r="L18" i="2"/>
  <c r="K21" i="2" s="1"/>
  <c r="AD26" i="2"/>
  <c r="AC29" i="2" s="1"/>
  <c r="S30" i="2"/>
  <c r="AA26" i="2"/>
  <c r="E25" i="3"/>
  <c r="E24" i="3"/>
  <c r="K23" i="3"/>
  <c r="K24" i="3"/>
  <c r="K25" i="3"/>
  <c r="O23" i="5"/>
  <c r="O24" i="5"/>
  <c r="M17" i="4"/>
  <c r="M19" i="4"/>
  <c r="M18" i="4"/>
  <c r="I18" i="4"/>
  <c r="I17" i="4"/>
  <c r="U17" i="3"/>
  <c r="U18" i="3"/>
  <c r="U19" i="3"/>
  <c r="I23" i="3"/>
  <c r="I25" i="3"/>
  <c r="I24" i="3"/>
  <c r="K25" i="5"/>
  <c r="K23" i="5"/>
  <c r="K24" i="5"/>
  <c r="B18" i="5"/>
  <c r="C16" i="5"/>
  <c r="B19" i="5" s="1"/>
  <c r="S19" i="5"/>
  <c r="S18" i="5"/>
  <c r="F22" i="5"/>
  <c r="E25" i="5" s="1"/>
  <c r="E23" i="5"/>
  <c r="E24" i="5"/>
  <c r="I17" i="3"/>
  <c r="I18" i="3"/>
  <c r="J16" i="3"/>
  <c r="I19" i="3" s="1"/>
  <c r="Q17" i="3"/>
  <c r="Q19" i="3"/>
  <c r="Q18" i="3"/>
  <c r="T22" i="4"/>
  <c r="S25" i="4" s="1"/>
  <c r="G25" i="5"/>
  <c r="G23" i="5"/>
  <c r="G24" i="5"/>
  <c r="Q24" i="5"/>
  <c r="Q25" i="5"/>
  <c r="W19" i="5"/>
  <c r="W17" i="5"/>
  <c r="W18" i="5"/>
  <c r="U24" i="3"/>
  <c r="U23" i="3"/>
  <c r="U25" i="3"/>
  <c r="O17" i="4"/>
  <c r="O18" i="4"/>
  <c r="P16" i="4"/>
  <c r="O19" i="4" s="1"/>
  <c r="N22" i="3"/>
  <c r="M25" i="3" s="1"/>
  <c r="M23" i="3"/>
  <c r="N16" i="5"/>
  <c r="M19" i="5" s="1"/>
  <c r="M17" i="5"/>
  <c r="M23" i="4"/>
  <c r="N22" i="4"/>
  <c r="M25" i="4" s="1"/>
  <c r="M24" i="4"/>
  <c r="W23" i="2"/>
  <c r="W18" i="2"/>
  <c r="W22" i="2"/>
  <c r="I23" i="4"/>
  <c r="J22" i="4"/>
  <c r="I25" i="4" s="1"/>
  <c r="O19" i="3"/>
  <c r="O17" i="3"/>
  <c r="O18" i="3"/>
  <c r="K18" i="4"/>
  <c r="K19" i="4"/>
  <c r="S17" i="4"/>
  <c r="S18" i="4"/>
  <c r="T16" i="4"/>
  <c r="S19" i="4" s="1"/>
  <c r="Q18" i="5"/>
  <c r="J26" i="2"/>
  <c r="I29" i="2" s="1"/>
  <c r="P26" i="2"/>
  <c r="O29" i="2" s="1"/>
  <c r="U17" i="5"/>
  <c r="U19" i="5"/>
  <c r="U18" i="5"/>
  <c r="Q23" i="4"/>
  <c r="N16" i="3"/>
  <c r="M19" i="3" s="1"/>
  <c r="S17" i="5"/>
  <c r="U19" i="4"/>
  <c r="U17" i="4"/>
  <c r="U18" i="4"/>
  <c r="O24" i="4"/>
  <c r="P22" i="4"/>
  <c r="O25" i="4" s="1"/>
  <c r="O23" i="4"/>
  <c r="B17" i="3"/>
  <c r="B18" i="3"/>
  <c r="B19" i="3"/>
  <c r="X16" i="4"/>
  <c r="W19" i="4" s="1"/>
  <c r="W18" i="4"/>
  <c r="U22" i="2"/>
  <c r="U18" i="2"/>
  <c r="U23" i="2"/>
  <c r="M23" i="2"/>
  <c r="M18" i="2"/>
  <c r="M22" i="2"/>
  <c r="K18" i="5"/>
  <c r="Q23" i="2"/>
  <c r="K17" i="4"/>
  <c r="E23" i="3"/>
  <c r="U23" i="4"/>
  <c r="O30" i="2"/>
  <c r="AC22" i="3"/>
  <c r="N32" i="3"/>
  <c r="Y23" i="5"/>
  <c r="O31" i="2"/>
  <c r="W30" i="2"/>
  <c r="L26" i="2"/>
  <c r="K29" i="2" s="1"/>
  <c r="P16" i="5"/>
  <c r="R22" i="3"/>
  <c r="Q25" i="3" s="1"/>
  <c r="Y24" i="4"/>
  <c r="AA24" i="4"/>
  <c r="AA23" i="4"/>
  <c r="Z16" i="3"/>
  <c r="Y17" i="3" s="1"/>
  <c r="B23" i="3"/>
  <c r="K17" i="3"/>
  <c r="Y23" i="3"/>
  <c r="AC18" i="3"/>
  <c r="AC24" i="5"/>
  <c r="U30" i="2"/>
  <c r="H16" i="5"/>
  <c r="G19" i="5" s="1"/>
  <c r="Q24" i="4"/>
  <c r="G26" i="2"/>
  <c r="G30" i="2"/>
  <c r="W24" i="4"/>
  <c r="W23" i="4"/>
  <c r="Y23" i="4"/>
  <c r="AA18" i="2"/>
  <c r="AA23" i="2"/>
  <c r="AA22" i="2"/>
  <c r="AD16" i="5"/>
  <c r="K18" i="3"/>
  <c r="AC17" i="3"/>
  <c r="G17" i="3"/>
  <c r="AC23" i="4"/>
  <c r="E18" i="3"/>
  <c r="AA24" i="3"/>
  <c r="G18" i="3"/>
  <c r="AC24" i="4"/>
  <c r="AC25" i="5"/>
  <c r="R16" i="4"/>
  <c r="R26" i="2"/>
  <c r="Q28" i="2" s="1"/>
  <c r="W23" i="5"/>
  <c r="X26" i="2"/>
  <c r="G17" i="4"/>
  <c r="R22" i="4"/>
  <c r="Q25" i="4" s="1"/>
  <c r="T22" i="5"/>
  <c r="S25" i="5" s="1"/>
  <c r="X22" i="4"/>
  <c r="W25" i="4" s="1"/>
  <c r="E17" i="2"/>
  <c r="Y26" i="2"/>
  <c r="Y30" i="2"/>
  <c r="Y18" i="4"/>
  <c r="Y17" i="4"/>
  <c r="E17" i="3"/>
  <c r="E24" i="4"/>
  <c r="R16" i="5"/>
  <c r="Q19" i="5" s="1"/>
  <c r="E23" i="4"/>
  <c r="Q23" i="5"/>
  <c r="S26" i="2"/>
  <c r="AA18" i="5"/>
  <c r="AA19" i="5"/>
  <c r="I24" i="5"/>
  <c r="B31" i="2"/>
  <c r="I23" i="2"/>
  <c r="I18" i="2"/>
  <c r="AA23" i="5"/>
  <c r="AB22" i="5"/>
  <c r="AA25" i="5" s="1"/>
  <c r="AA24" i="5"/>
  <c r="N31" i="3"/>
  <c r="Q30" i="3"/>
  <c r="AC30" i="2"/>
  <c r="S30" i="3"/>
  <c r="P30" i="3"/>
  <c r="Q20" i="2" l="1"/>
  <c r="K20" i="2"/>
  <c r="K19" i="2"/>
  <c r="W58" i="2"/>
  <c r="W59" i="2"/>
  <c r="Q19" i="2"/>
  <c r="M29" i="2"/>
  <c r="Y19" i="2"/>
  <c r="AC19" i="2"/>
  <c r="AC27" i="2"/>
  <c r="W49" i="2"/>
  <c r="W48" i="2"/>
  <c r="S20" i="2"/>
  <c r="E28" i="2"/>
  <c r="AC20" i="2"/>
  <c r="B29" i="2"/>
  <c r="M28" i="2"/>
  <c r="B28" i="2"/>
  <c r="O20" i="2"/>
  <c r="O19" i="2"/>
  <c r="AC28" i="2"/>
  <c r="K27" i="2"/>
  <c r="Y20" i="2"/>
  <c r="U28" i="2"/>
  <c r="C18" i="2"/>
  <c r="B20" i="2" s="1"/>
  <c r="S19" i="2"/>
  <c r="AB26" i="2"/>
  <c r="AA29" i="2" s="1"/>
  <c r="H18" i="2"/>
  <c r="U27" i="2"/>
  <c r="E27" i="2"/>
  <c r="O21" i="2"/>
  <c r="I27" i="2"/>
  <c r="Q18" i="4"/>
  <c r="Q19" i="4"/>
  <c r="Q17" i="4"/>
  <c r="S23" i="5"/>
  <c r="Q24" i="3"/>
  <c r="V18" i="2"/>
  <c r="U20" i="2" s="1"/>
  <c r="I24" i="4"/>
  <c r="S24" i="4"/>
  <c r="O28" i="2"/>
  <c r="M18" i="5"/>
  <c r="G18" i="5"/>
  <c r="E22" i="2"/>
  <c r="E18" i="2"/>
  <c r="E23" i="2"/>
  <c r="G17" i="5"/>
  <c r="P32" i="3"/>
  <c r="S32" i="3"/>
  <c r="Q32" i="3"/>
  <c r="R32" i="3"/>
  <c r="N18" i="2"/>
  <c r="O19" i="5"/>
  <c r="O18" i="5"/>
  <c r="O17" i="5"/>
  <c r="AC24" i="3"/>
  <c r="AD22" i="3"/>
  <c r="AC25" i="3" s="1"/>
  <c r="M17" i="3"/>
  <c r="O27" i="2"/>
  <c r="Q23" i="3"/>
  <c r="B17" i="5"/>
  <c r="J18" i="2"/>
  <c r="I21" i="2" s="1"/>
  <c r="P31" i="3"/>
  <c r="S31" i="3"/>
  <c r="Q31" i="3"/>
  <c r="R31" i="3"/>
  <c r="Z26" i="2"/>
  <c r="Y29" i="2" s="1"/>
  <c r="AC19" i="5"/>
  <c r="AC17" i="5"/>
  <c r="AC18" i="5"/>
  <c r="H26" i="2"/>
  <c r="G29" i="2" s="1"/>
  <c r="Y19" i="3"/>
  <c r="Y18" i="3"/>
  <c r="AB18" i="2"/>
  <c r="AA21" i="2" s="1"/>
  <c r="W17" i="4"/>
  <c r="M18" i="3"/>
  <c r="Q17" i="5"/>
  <c r="X18" i="2"/>
  <c r="W20" i="2" s="1"/>
  <c r="M24" i="3"/>
  <c r="W29" i="2"/>
  <c r="W28" i="2"/>
  <c r="W27" i="2"/>
  <c r="Q29" i="2"/>
  <c r="Q27" i="2"/>
  <c r="K28" i="2"/>
  <c r="T26" i="2"/>
  <c r="S29" i="2" s="1"/>
  <c r="I28" i="2"/>
  <c r="S24" i="5"/>
  <c r="S23" i="4"/>
  <c r="AA27" i="2" l="1"/>
  <c r="AA28" i="2"/>
  <c r="G21" i="2"/>
  <c r="G20" i="2"/>
  <c r="S28" i="2"/>
  <c r="G19" i="2"/>
  <c r="B19" i="2"/>
  <c r="B21" i="2"/>
  <c r="Y27" i="2"/>
  <c r="Y28" i="2"/>
  <c r="T34" i="2"/>
  <c r="M21" i="2"/>
  <c r="F18" i="2"/>
  <c r="E21" i="2" s="1"/>
  <c r="V35" i="2"/>
  <c r="V36" i="2" s="1"/>
  <c r="V37" i="2" s="1"/>
  <c r="W21" i="2"/>
  <c r="G28" i="2"/>
  <c r="T35" i="2"/>
  <c r="U21" i="2"/>
  <c r="AA20" i="2"/>
  <c r="S27" i="2"/>
  <c r="U19" i="2"/>
  <c r="AA19" i="2"/>
  <c r="I20" i="2"/>
  <c r="M20" i="2"/>
  <c r="G27" i="2"/>
  <c r="W19" i="2"/>
  <c r="I19" i="2"/>
  <c r="AC23" i="3"/>
  <c r="M19" i="2"/>
  <c r="E19" i="2" l="1"/>
  <c r="E20" i="2"/>
  <c r="T36" i="2"/>
  <c r="T37" i="2" s="1"/>
</calcChain>
</file>

<file path=xl/sharedStrings.xml><?xml version="1.0" encoding="utf-8"?>
<sst xmlns="http://schemas.openxmlformats.org/spreadsheetml/2006/main" count="273" uniqueCount="62">
  <si>
    <t>Travis County</t>
  </si>
  <si>
    <t>City of Austin</t>
  </si>
  <si>
    <t>MOE</t>
  </si>
  <si>
    <t>Lower Estimate</t>
  </si>
  <si>
    <t>Upper Estimate</t>
  </si>
  <si>
    <t>Coefficient of Variation</t>
  </si>
  <si>
    <t>Texas</t>
  </si>
  <si>
    <t>USA</t>
  </si>
  <si>
    <t>Total Population for Which Poverty Status is Determined</t>
  </si>
  <si>
    <t>With Incomes</t>
  </si>
  <si>
    <t>Under 0.50</t>
  </si>
  <si>
    <t>.50 to .74</t>
  </si>
  <si>
    <t>.75 to .99</t>
  </si>
  <si>
    <t>1.00 to 1.24</t>
  </si>
  <si>
    <t># of low-income</t>
  </si>
  <si>
    <t>1.25 to 1.49</t>
  </si>
  <si>
    <t>1.50 to 1.74</t>
  </si>
  <si>
    <t>% low income</t>
  </si>
  <si>
    <t>Austin MSA</t>
  </si>
  <si>
    <t>1.75 to 1.84</t>
  </si>
  <si>
    <t>1.85 to 1.99</t>
  </si>
  <si>
    <t>Number Lower Est.</t>
  </si>
  <si>
    <t>Number Upper Est.</t>
  </si>
  <si>
    <t># in poverty</t>
  </si>
  <si>
    <t>% poverty</t>
  </si>
  <si>
    <t>Poverty</t>
  </si>
  <si>
    <t>Total</t>
  </si>
  <si>
    <t>Z-Test (2009 and 2013)</t>
  </si>
  <si>
    <t>1,128,113</t>
  </si>
  <si>
    <t>Less then 100%</t>
  </si>
  <si>
    <t>100% - 199%</t>
  </si>
  <si>
    <t>313,476,400</t>
  </si>
  <si>
    <t>Enter Data in Orange Cells</t>
  </si>
  <si>
    <t>Determining Statistical Significance</t>
  </si>
  <si>
    <t>when comparing two estimates and testing for significance</t>
  </si>
  <si>
    <r>
      <t>Estimate</t>
    </r>
    <r>
      <rPr>
        <vertAlign val="subscript"/>
        <sz val="12"/>
        <color indexed="8"/>
        <rFont val="Calibri"/>
        <family val="2"/>
      </rPr>
      <t>#1</t>
    </r>
  </si>
  <si>
    <r>
      <t>MOE</t>
    </r>
    <r>
      <rPr>
        <vertAlign val="subscript"/>
        <sz val="12"/>
        <color indexed="8"/>
        <rFont val="Calibri"/>
        <family val="2"/>
      </rPr>
      <t>#1</t>
    </r>
  </si>
  <si>
    <r>
      <t>SE</t>
    </r>
    <r>
      <rPr>
        <vertAlign val="subscript"/>
        <sz val="12"/>
        <color indexed="8"/>
        <rFont val="Calibri"/>
        <family val="2"/>
      </rPr>
      <t>#1</t>
    </r>
  </si>
  <si>
    <r>
      <t>Difference (E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-E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</si>
  <si>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Estimate</t>
    </r>
    <r>
      <rPr>
        <vertAlign val="subscript"/>
        <sz val="12"/>
        <color indexed="8"/>
        <rFont val="Calibri"/>
        <family val="2"/>
      </rPr>
      <t>#2</t>
    </r>
  </si>
  <si>
    <r>
      <t>MOE</t>
    </r>
    <r>
      <rPr>
        <vertAlign val="subscript"/>
        <sz val="12"/>
        <color indexed="8"/>
        <rFont val="Calibri"/>
        <family val="2"/>
      </rPr>
      <t>#2</t>
    </r>
  </si>
  <si>
    <r>
      <t>SE</t>
    </r>
    <r>
      <rPr>
        <vertAlign val="subscript"/>
        <sz val="12"/>
        <color indexed="8"/>
        <rFont val="Calibri"/>
        <family val="2"/>
      </rPr>
      <t>#2</t>
    </r>
  </si>
  <si>
    <t>Test Value</t>
  </si>
  <si>
    <t>90-percent confidence level:</t>
  </si>
  <si>
    <t>95-percent confidence level:</t>
  </si>
  <si>
    <t>99-percent confidence level:</t>
  </si>
  <si>
    <t>Low Income</t>
  </si>
  <si>
    <t>% Change since 2010</t>
  </si>
  <si>
    <t>Travis</t>
  </si>
  <si>
    <t>% change since 2007</t>
  </si>
  <si>
    <t>% Change 1-Year</t>
  </si>
  <si>
    <t>% Change 5-Year</t>
  </si>
  <si>
    <t>% Change 10-Year</t>
  </si>
  <si>
    <t>% in poverty</t>
  </si>
  <si>
    <t>Austin Share of MSA</t>
  </si>
  <si>
    <t>Total Population (for whom pov. status is determined)</t>
  </si>
  <si>
    <t>Low-Income</t>
  </si>
  <si>
    <t>Percent of individuals living below the Federal Poverty Threshold. Federal Poverty Thresholds, as calculated by the U.S. Census Bureau can be accessed here. - See more at: http://canatx.org/dashboard/our-basic-needs-are-met/poverty/</t>
  </si>
  <si>
    <t>Percent of indivudals living below the Federal Poverty Level</t>
  </si>
  <si>
    <t xml:space="preserve">Number of indivdiuals living below the Federal Poverty Level </t>
  </si>
  <si>
    <r>
      <rPr>
        <b/>
        <sz val="10"/>
        <color indexed="8"/>
        <rFont val="Trebuchet MS"/>
        <family val="2"/>
      </rPr>
      <t>Source(s): Table</t>
    </r>
    <r>
      <rPr>
        <sz val="10"/>
        <color indexed="8"/>
        <rFont val="Trebuchet MS"/>
        <family val="2"/>
      </rPr>
      <t xml:space="preserve"> B17002 - Ratio of Income to Poverty Level in the Past 12 Months, 2019 American Community Survey, 1-Year Estimates</t>
    </r>
  </si>
  <si>
    <t>https://data.census.gov/cedsci/table?q=b17002&amp;g=0100000US_0400000US48_0500000US48021,48209,48453,48491_1600000US4805000_310M400US12420_310M500US12420&amp;tid=ACSDT1Y2019.B17002&amp;hidePreview=true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</si>
</sst>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#,##0.00000"/>
  </numFmts>
  <fonts count="22">
    <font>
      <sz val="11"/>
      <color theme="1"/>
      <name val="Tw Cen MT"/>
      <family val="2"/>
      <scheme val="minor"/>
    </font>
    <font>
      <sz val="10"/>
      <color indexed="8"/>
      <name val="SansSerif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i/>
      <sz val="11"/>
      <color theme="1"/>
      <name val="Tw Cen MT"/>
      <family val="2"/>
      <scheme val="minor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Tw Cen MT"/>
      <family val="2"/>
    </font>
    <font>
      <b/>
      <sz val="11"/>
      <color rgb="FFFF0000"/>
      <name val="Tw Cen MT"/>
      <family val="2"/>
      <scheme val="minor"/>
    </font>
    <font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0"/>
      <color rgb="FF000000"/>
      <name val="Tw Cen MT"/>
      <family val="2"/>
      <scheme val="major"/>
    </font>
    <font>
      <sz val="10"/>
      <color rgb="FF000000"/>
      <name val="Tw Cen MT"/>
      <family val="2"/>
      <scheme val="major"/>
    </font>
    <font>
      <sz val="11"/>
      <color theme="1"/>
      <name val="Tw Cen MT"/>
      <family val="2"/>
      <scheme val="major"/>
    </font>
    <font>
      <i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E8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10" fontId="0" fillId="0" borderId="0" xfId="0" applyNumberFormat="1"/>
    <xf numFmtId="0" fontId="8" fillId="0" borderId="0" xfId="0" applyFont="1" applyAlignment="1">
      <alignment wrapText="1"/>
    </xf>
    <xf numFmtId="3" fontId="0" fillId="0" borderId="0" xfId="0" applyNumberFormat="1"/>
    <xf numFmtId="165" fontId="6" fillId="0" borderId="0" xfId="1" applyNumberFormat="1" applyFont="1"/>
    <xf numFmtId="3" fontId="6" fillId="0" borderId="0" xfId="1" applyNumberFormat="1" applyFont="1"/>
    <xf numFmtId="165" fontId="0" fillId="0" borderId="0" xfId="0" applyNumberFormat="1"/>
    <xf numFmtId="164" fontId="0" fillId="0" borderId="0" xfId="0" applyNumberFormat="1"/>
    <xf numFmtId="9" fontId="6" fillId="0" borderId="0" xfId="2" applyFont="1"/>
    <xf numFmtId="165" fontId="6" fillId="0" borderId="0" xfId="1" applyNumberFormat="1" applyFont="1"/>
    <xf numFmtId="9" fontId="6" fillId="0" borderId="0" xfId="2" applyFont="1"/>
    <xf numFmtId="165" fontId="6" fillId="0" borderId="0" xfId="1" applyNumberFormat="1" applyFont="1"/>
    <xf numFmtId="165" fontId="6" fillId="0" borderId="0" xfId="1" applyNumberFormat="1" applyFont="1"/>
    <xf numFmtId="10" fontId="6" fillId="0" borderId="0" xfId="2" applyNumberFormat="1" applyFont="1"/>
    <xf numFmtId="165" fontId="6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6" fillId="0" borderId="0" xfId="2" applyNumberFormat="1" applyFont="1"/>
    <xf numFmtId="0" fontId="9" fillId="3" borderId="2" xfId="0" applyFont="1" applyFill="1" applyBorder="1" applyAlignment="1">
      <alignment vertical="center" wrapText="1"/>
    </xf>
    <xf numFmtId="0" fontId="0" fillId="4" borderId="0" xfId="0" applyFill="1"/>
    <xf numFmtId="10" fontId="0" fillId="4" borderId="0" xfId="0" applyNumberFormat="1" applyFill="1"/>
    <xf numFmtId="10" fontId="6" fillId="4" borderId="0" xfId="2" applyNumberFormat="1" applyFont="1" applyFill="1"/>
    <xf numFmtId="165" fontId="6" fillId="4" borderId="0" xfId="1" applyNumberFormat="1" applyFont="1" applyFill="1"/>
    <xf numFmtId="3" fontId="0" fillId="4" borderId="0" xfId="0" applyNumberFormat="1" applyFill="1"/>
    <xf numFmtId="1" fontId="0" fillId="4" borderId="0" xfId="0" applyNumberFormat="1" applyFill="1"/>
    <xf numFmtId="165" fontId="0" fillId="4" borderId="0" xfId="0" applyNumberFormat="1" applyFill="1"/>
    <xf numFmtId="3" fontId="7" fillId="0" borderId="0" xfId="0" applyNumberFormat="1" applyFont="1"/>
    <xf numFmtId="164" fontId="10" fillId="5" borderId="2" xfId="0" applyNumberFormat="1" applyFont="1" applyFill="1" applyBorder="1" applyAlignment="1">
      <alignment horizontal="right"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6" fillId="0" borderId="0" xfId="2" applyNumberFormat="1" applyFont="1" applyBorder="1"/>
    <xf numFmtId="0" fontId="9" fillId="6" borderId="0" xfId="0" applyFont="1" applyFill="1" applyBorder="1" applyAlignment="1">
      <alignment vertical="center" wrapText="1"/>
    </xf>
    <xf numFmtId="0" fontId="12" fillId="0" borderId="0" xfId="0" applyFont="1"/>
    <xf numFmtId="0" fontId="0" fillId="0" borderId="0" xfId="0" applyBorder="1"/>
    <xf numFmtId="3" fontId="1" fillId="2" borderId="0" xfId="0" applyNumberFormat="1" applyFont="1" applyFill="1" applyBorder="1" applyAlignment="1">
      <alignment horizontal="left" vertical="top" wrapText="1"/>
    </xf>
    <xf numFmtId="165" fontId="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Border="1"/>
    <xf numFmtId="3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0" fillId="0" borderId="0" xfId="0" applyNumberFormat="1"/>
    <xf numFmtId="3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164" fontId="10" fillId="5" borderId="2" xfId="2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7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66" fontId="15" fillId="7" borderId="0" xfId="0" applyNumberFormat="1" applyFont="1" applyFill="1" applyBorder="1" applyAlignment="1">
      <alignment horizontal="right"/>
    </xf>
    <xf numFmtId="4" fontId="15" fillId="7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/>
    <xf numFmtId="2" fontId="15" fillId="0" borderId="0" xfId="0" applyNumberFormat="1" applyFont="1"/>
    <xf numFmtId="167" fontId="15" fillId="0" borderId="0" xfId="0" applyNumberFormat="1" applyFont="1"/>
    <xf numFmtId="0" fontId="3" fillId="0" borderId="0" xfId="0" applyFont="1"/>
    <xf numFmtId="0" fontId="16" fillId="3" borderId="2" xfId="0" applyFont="1" applyFill="1" applyBorder="1" applyAlignment="1">
      <alignment vertical="center" wrapText="1"/>
    </xf>
    <xf numFmtId="165" fontId="17" fillId="5" borderId="2" xfId="1" applyNumberFormat="1" applyFont="1" applyFill="1" applyBorder="1" applyAlignment="1">
      <alignment horizontal="right" vertical="center" wrapText="1"/>
    </xf>
    <xf numFmtId="0" fontId="18" fillId="0" borderId="0" xfId="0" applyFont="1"/>
    <xf numFmtId="9" fontId="6" fillId="0" borderId="0" xfId="2" applyFont="1"/>
    <xf numFmtId="165" fontId="6" fillId="0" borderId="0" xfId="1" applyNumberFormat="1" applyFont="1"/>
    <xf numFmtId="164" fontId="6" fillId="0" borderId="0" xfId="2" applyNumberFormat="1" applyFont="1"/>
    <xf numFmtId="0" fontId="6" fillId="0" borderId="0" xfId="2" applyNumberFormat="1" applyFont="1"/>
    <xf numFmtId="9" fontId="6" fillId="0" borderId="0" xfId="2" applyFont="1"/>
    <xf numFmtId="0" fontId="9" fillId="3" borderId="0" xfId="0" applyFont="1" applyFill="1" applyBorder="1" applyAlignment="1">
      <alignment vertical="center" wrapText="1"/>
    </xf>
    <xf numFmtId="164" fontId="10" fillId="5" borderId="0" xfId="2" applyNumberFormat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vertical="center" wrapText="1"/>
    </xf>
    <xf numFmtId="165" fontId="17" fillId="5" borderId="0" xfId="1" applyNumberFormat="1" applyFont="1" applyFill="1" applyBorder="1" applyAlignment="1">
      <alignment horizontal="right" vertical="center" wrapText="1"/>
    </xf>
    <xf numFmtId="9" fontId="6" fillId="0" borderId="0" xfId="2" applyFont="1"/>
    <xf numFmtId="9" fontId="0" fillId="0" borderId="0" xfId="2" applyFont="1"/>
    <xf numFmtId="9" fontId="17" fillId="5" borderId="0" xfId="2" applyFont="1" applyFill="1" applyBorder="1" applyAlignment="1">
      <alignment horizontal="right" vertical="center" wrapText="1"/>
    </xf>
    <xf numFmtId="0" fontId="6" fillId="0" borderId="0" xfId="2" applyNumberFormat="1" applyFont="1" applyBorder="1"/>
    <xf numFmtId="164" fontId="6" fillId="4" borderId="0" xfId="2" applyNumberFormat="1" applyFont="1" applyFill="1"/>
    <xf numFmtId="10" fontId="0" fillId="4" borderId="0" xfId="2" applyNumberFormat="1" applyFont="1" applyFill="1"/>
    <xf numFmtId="9" fontId="6" fillId="4" borderId="0" xfId="2" applyNumberFormat="1" applyFont="1" applyFill="1"/>
    <xf numFmtId="9" fontId="6" fillId="4" borderId="0" xfId="2" applyFont="1" applyFill="1"/>
    <xf numFmtId="3" fontId="0" fillId="0" borderId="0" xfId="0" applyNumberFormat="1" applyAlignment="1"/>
    <xf numFmtId="3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 applyProtection="1">
      <alignment horizontal="left" wrapText="1"/>
    </xf>
    <xf numFmtId="10" fontId="0" fillId="0" borderId="0" xfId="0" applyNumberFormat="1" applyFill="1"/>
    <xf numFmtId="0" fontId="19" fillId="0" borderId="0" xfId="0" applyFont="1" applyAlignment="1">
      <alignment horizontal="right" indent="1"/>
    </xf>
    <xf numFmtId="0" fontId="20" fillId="8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r>
              <a:rPr lang="en-US">
                <a:latin typeface="Tw Cen MT" panose="020B0602020104020603" pitchFamily="34" charset="0"/>
              </a:rPr>
              <a:t>Percent Living Below the</a:t>
            </a:r>
            <a:r>
              <a:rPr lang="en-US" baseline="0">
                <a:latin typeface="Tw Cen MT" panose="020B0602020104020603" pitchFamily="34" charset="0"/>
              </a:rPr>
              <a:t> </a:t>
            </a:r>
            <a:r>
              <a:rPr lang="en-US">
                <a:latin typeface="Tw Cen MT" panose="020B0602020104020603" pitchFamily="34" charset="0"/>
              </a:rPr>
              <a:t>Federal Poverty Threshold</a:t>
            </a:r>
          </a:p>
        </c:rich>
      </c:tx>
      <c:layout>
        <c:manualLayout>
          <c:xMode val="edge"/>
          <c:yMode val="edge"/>
          <c:x val="0.16170885711654462"/>
          <c:y val="1.501884114879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2373822124693"/>
          <c:y val="0.20224156550743658"/>
          <c:w val="0.84206448831577208"/>
          <c:h val="0.67119197666641262"/>
        </c:manualLayout>
      </c:layout>
      <c:lineChart>
        <c:grouping val="standar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Overview!$B$18:$B$22</c:f>
              <c:numCache>
                <c:formatCode>0.0%</c:formatCode>
                <c:ptCount val="5"/>
                <c:pt idx="0">
                  <c:v>0.14462352848226279</c:v>
                </c:pt>
                <c:pt idx="1">
                  <c:v>0.13454278670572306</c:v>
                </c:pt>
                <c:pt idx="2">
                  <c:v>0.13098061201256159</c:v>
                </c:pt>
                <c:pt idx="3">
                  <c:v>0.13330618857969317</c:v>
                </c:pt>
                <c:pt idx="4">
                  <c:v>0.12162697539287758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1-41DA-ADBA-5B396578E2A9}"/>
            </c:ext>
          </c:extLst>
        </c:ser>
        <c:ser>
          <c:idx val="1"/>
          <c:order val="1"/>
          <c:tx>
            <c:strRef>
              <c:f>Overview!$C$8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Overview!$C$18:$C$22</c:f>
              <c:numCache>
                <c:formatCode>0.0%</c:formatCode>
                <c:ptCount val="5"/>
                <c:pt idx="0">
                  <c:v>0.13320306096694706</c:v>
                </c:pt>
                <c:pt idx="1">
                  <c:v>0.123</c:v>
                </c:pt>
                <c:pt idx="2">
                  <c:v>0.1169</c:v>
                </c:pt>
                <c:pt idx="3">
                  <c:v>0.12130000000000001</c:v>
                </c:pt>
                <c:pt idx="4">
                  <c:v>0.10930761137570175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1-41DA-ADBA-5B396578E2A9}"/>
            </c:ext>
          </c:extLst>
        </c:ser>
        <c:ser>
          <c:idx val="2"/>
          <c:order val="2"/>
          <c:tx>
            <c:strRef>
              <c:f>Overview!$D$8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Overview!$D$18:$D$22</c:f>
              <c:numCache>
                <c:formatCode>0.0%</c:formatCode>
                <c:ptCount val="5"/>
                <c:pt idx="0">
                  <c:v>0.11700000000000001</c:v>
                </c:pt>
                <c:pt idx="1">
                  <c:v>0.109</c:v>
                </c:pt>
                <c:pt idx="2">
                  <c:v>0.10378999999999999</c:v>
                </c:pt>
                <c:pt idx="3">
                  <c:v>0.11187771529593199</c:v>
                </c:pt>
                <c:pt idx="4">
                  <c:v>0.10144036556243993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1-41DA-ADBA-5B396578E2A9}"/>
            </c:ext>
          </c:extLst>
        </c:ser>
        <c:ser>
          <c:idx val="3"/>
          <c:order val="3"/>
          <c:tx>
            <c:strRef>
              <c:f>Overview!$E$8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Overview!$E$18:$E$22</c:f>
              <c:numCache>
                <c:formatCode>0.0%</c:formatCode>
                <c:ptCount val="5"/>
                <c:pt idx="0">
                  <c:v>0.15851466965365643</c:v>
                </c:pt>
                <c:pt idx="1">
                  <c:v>0.156</c:v>
                </c:pt>
                <c:pt idx="2">
                  <c:v>0.14730599999999999</c:v>
                </c:pt>
                <c:pt idx="3">
                  <c:v>0.14891321766496679</c:v>
                </c:pt>
                <c:pt idx="4">
                  <c:v>0.13627701261675057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A1-41DA-ADBA-5B396578E2A9}"/>
            </c:ext>
          </c:extLst>
        </c:ser>
        <c:ser>
          <c:idx val="4"/>
          <c:order val="4"/>
          <c:tx>
            <c:strRef>
              <c:f>Overview!$F$8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Overview!$F$18:$F$22</c:f>
              <c:numCache>
                <c:formatCode>0.0%</c:formatCode>
                <c:ptCount val="5"/>
                <c:pt idx="0">
                  <c:v>0.14723</c:v>
                </c:pt>
                <c:pt idx="1">
                  <c:v>0.14000000000000001</c:v>
                </c:pt>
                <c:pt idx="2">
                  <c:v>0.13401975999999999</c:v>
                </c:pt>
                <c:pt idx="3">
                  <c:v>0.13112283407986139</c:v>
                </c:pt>
                <c:pt idx="4">
                  <c:v>0.12336075578893461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A1-41DA-ADBA-5B396578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728"/>
        <c:axId val="145707160"/>
      </c:lineChart>
      <c:catAx>
        <c:axId val="14570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7160"/>
        <c:crosses val="autoZero"/>
        <c:auto val="1"/>
        <c:lblAlgn val="ctr"/>
        <c:lblOffset val="100"/>
        <c:noMultiLvlLbl val="0"/>
      </c:catAx>
      <c:valAx>
        <c:axId val="14570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8728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Texas!$B$30:$J$30</c:f>
              <c:numCache>
                <c:formatCode>#,##0</c:formatCode>
                <c:ptCount val="9"/>
                <c:pt idx="0">
                  <c:v>22190338</c:v>
                </c:pt>
                <c:pt idx="1">
                  <c:v>22887307</c:v>
                </c:pt>
                <c:pt idx="2" formatCode="General">
                  <c:v>23284143</c:v>
                </c:pt>
                <c:pt idx="3" formatCode="General">
                  <c:v>23727821</c:v>
                </c:pt>
                <c:pt idx="4">
                  <c:v>24176222</c:v>
                </c:pt>
                <c:pt idx="5">
                  <c:v>24652927</c:v>
                </c:pt>
                <c:pt idx="6">
                  <c:v>25071125</c:v>
                </c:pt>
                <c:pt idx="7">
                  <c:v>25450518</c:v>
                </c:pt>
                <c:pt idx="8">
                  <c:v>25834229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1-4535-A0E1-2A008E61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95312"/>
        <c:axId val="147633640"/>
      </c:lineChart>
      <c:catAx>
        <c:axId val="14429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3640"/>
        <c:crosses val="autoZero"/>
        <c:auto val="1"/>
        <c:lblAlgn val="ctr"/>
        <c:lblOffset val="100"/>
        <c:noMultiLvlLbl val="0"/>
      </c:catAx>
      <c:valAx>
        <c:axId val="147633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29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01455669105199"/>
          <c:y val="0.55421805331562468"/>
          <c:w val="0.10921985815602842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Texas!$A$31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Texas!$B$31:$J$31</c:f>
              <c:numCache>
                <c:formatCode>General</c:formatCode>
                <c:ptCount val="9"/>
                <c:pt idx="0">
                  <c:v>8669068</c:v>
                </c:pt>
                <c:pt idx="1">
                  <c:v>8771104</c:v>
                </c:pt>
                <c:pt idx="2">
                  <c:v>8600684</c:v>
                </c:pt>
                <c:pt idx="3" formatCode="_(* #,##0_);_(* \(#,##0\);_(* &quot;-&quot;??_);_(@_)">
                  <c:v>8655571</c:v>
                </c:pt>
                <c:pt idx="4" formatCode="_(* #,##0_);_(* \(#,##0\);_(* &quot;-&quot;??_);_(@_)">
                  <c:v>9223644</c:v>
                </c:pt>
                <c:pt idx="5" formatCode="_(* #,##0_);_(* \(#,##0\);_(* &quot;-&quot;??_);_(@_)">
                  <c:v>9719143</c:v>
                </c:pt>
                <c:pt idx="6" formatCode="_(* #,##0_);_(* \(#,##0\);_(* &quot;-&quot;??_);_(@_)">
                  <c:v>9960382</c:v>
                </c:pt>
                <c:pt idx="7" formatCode="_(* #,##0_);_(* \(#,##0\);_(* &quot;-&quot;??_);_(@_)">
                  <c:v>9977112</c:v>
                </c:pt>
                <c:pt idx="8" formatCode="_(* #,##0_);_(* \(#,##0\);_(* &quot;-&quot;??_);_(@_)">
                  <c:v>9966872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5BB-973F-F1DC538D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634424"/>
        <c:axId val="147634816"/>
      </c:lineChart>
      <c:catAx>
        <c:axId val="14763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4816"/>
        <c:crosses val="autoZero"/>
        <c:auto val="1"/>
        <c:lblAlgn val="ctr"/>
        <c:lblOffset val="100"/>
        <c:noMultiLvlLbl val="0"/>
      </c:catAx>
      <c:valAx>
        <c:axId val="1476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4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15975933543758"/>
          <c:y val="0.55421805331562468"/>
          <c:w val="0.19247486430332239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Texas!$A$32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Texas!$B$32:$J$32</c:f>
              <c:numCache>
                <c:formatCode>#,##0</c:formatCode>
                <c:ptCount val="9"/>
                <c:pt idx="0">
                  <c:v>3905148</c:v>
                </c:pt>
                <c:pt idx="1">
                  <c:v>3868689</c:v>
                </c:pt>
                <c:pt idx="2">
                  <c:v>3791183</c:v>
                </c:pt>
                <c:pt idx="3">
                  <c:v>3760431</c:v>
                </c:pt>
                <c:pt idx="4">
                  <c:v>4150242</c:v>
                </c:pt>
                <c:pt idx="5">
                  <c:v>4414481</c:v>
                </c:pt>
                <c:pt idx="6">
                  <c:v>4628758</c:v>
                </c:pt>
                <c:pt idx="7">
                  <c:v>4562352</c:v>
                </c:pt>
                <c:pt idx="8">
                  <c:v>4530039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1-4F8E-BDAA-54226DDE2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635600"/>
        <c:axId val="228755936"/>
      </c:lineChart>
      <c:catAx>
        <c:axId val="1476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55936"/>
        <c:crosses val="autoZero"/>
        <c:auto val="1"/>
        <c:lblAlgn val="ctr"/>
        <c:lblOffset val="100"/>
        <c:noMultiLvlLbl val="0"/>
      </c:catAx>
      <c:valAx>
        <c:axId val="22875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02373887240365"/>
          <c:y val="0.55421805331562468"/>
          <c:w val="0.16765578635014844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Extended </a:t>
            </a:r>
            <a:r>
              <a:rPr lang="en-US" sz="1800" b="1" i="0" u="none" strike="noStrike" baseline="0">
                <a:effectLst/>
              </a:rPr>
              <a:t>5-Year</a:t>
            </a:r>
            <a:r>
              <a:rPr lang="en-US"/>
              <a:t> Trend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Overview!$R$44:$Z$44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Overview!$R$45:$V$45</c:f>
              <c:numCache>
                <c:formatCode>0.0%</c:formatCode>
                <c:ptCount val="5"/>
                <c:pt idx="0">
                  <c:v>0.13320306096694706</c:v>
                </c:pt>
                <c:pt idx="1">
                  <c:v>0.123</c:v>
                </c:pt>
                <c:pt idx="2">
                  <c:v>0.1169</c:v>
                </c:pt>
                <c:pt idx="3">
                  <c:v>0.12130000000000001</c:v>
                </c:pt>
                <c:pt idx="4">
                  <c:v>0.10930761137570175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C-4595-8468-7DF9CE53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6376"/>
        <c:axId val="147633248"/>
      </c:lineChart>
      <c:catAx>
        <c:axId val="1457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7633248"/>
        <c:crosses val="autoZero"/>
        <c:auto val="1"/>
        <c:lblAlgn val="ctr"/>
        <c:lblOffset val="100"/>
        <c:noMultiLvlLbl val="0"/>
      </c:catAx>
      <c:valAx>
        <c:axId val="14763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5706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r>
              <a:rPr lang="en-US">
                <a:latin typeface="Tw Cen MT" panose="020B0602020104020603" pitchFamily="34" charset="0"/>
              </a:rPr>
              <a:t>Percent Living Below the Federal Poverty Threshold</a:t>
            </a:r>
          </a:p>
        </c:rich>
      </c:tx>
      <c:layout>
        <c:manualLayout>
          <c:xMode val="edge"/>
          <c:yMode val="edge"/>
          <c:x val="0.16170885711654462"/>
          <c:y val="1.501884114879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2373822124693"/>
          <c:y val="0.20224156550743658"/>
          <c:w val="0.84206448831577208"/>
          <c:h val="0.55834016841644796"/>
        </c:manualLayout>
      </c:layout>
      <c:lineChart>
        <c:grouping val="standar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Overview!$B$18:$B$22</c:f>
              <c:numCache>
                <c:formatCode>0.0%</c:formatCode>
                <c:ptCount val="5"/>
                <c:pt idx="0">
                  <c:v>0.14462352848226279</c:v>
                </c:pt>
                <c:pt idx="1">
                  <c:v>0.13454278670572306</c:v>
                </c:pt>
                <c:pt idx="2">
                  <c:v>0.13098061201256159</c:v>
                </c:pt>
                <c:pt idx="3">
                  <c:v>0.13330618857969317</c:v>
                </c:pt>
                <c:pt idx="4">
                  <c:v>0.12162697539287758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8-483E-A2B1-1C244F1F0977}"/>
            </c:ext>
          </c:extLst>
        </c:ser>
        <c:ser>
          <c:idx val="1"/>
          <c:order val="1"/>
          <c:tx>
            <c:strRef>
              <c:f>Overview!$C$8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Overview!$C$18:$C$22</c:f>
              <c:numCache>
                <c:formatCode>0.0%</c:formatCode>
                <c:ptCount val="5"/>
                <c:pt idx="0">
                  <c:v>0.13320306096694706</c:v>
                </c:pt>
                <c:pt idx="1">
                  <c:v>0.123</c:v>
                </c:pt>
                <c:pt idx="2">
                  <c:v>0.1169</c:v>
                </c:pt>
                <c:pt idx="3">
                  <c:v>0.12130000000000001</c:v>
                </c:pt>
                <c:pt idx="4">
                  <c:v>0.10930761137570175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8-483E-A2B1-1C244F1F0977}"/>
            </c:ext>
          </c:extLst>
        </c:ser>
        <c:ser>
          <c:idx val="2"/>
          <c:order val="2"/>
          <c:tx>
            <c:strRef>
              <c:f>Overview!$D$8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Overview!$D$18:$D$22</c:f>
              <c:numCache>
                <c:formatCode>0.0%</c:formatCode>
                <c:ptCount val="5"/>
                <c:pt idx="0">
                  <c:v>0.11700000000000001</c:v>
                </c:pt>
                <c:pt idx="1">
                  <c:v>0.109</c:v>
                </c:pt>
                <c:pt idx="2">
                  <c:v>0.10378999999999999</c:v>
                </c:pt>
                <c:pt idx="3">
                  <c:v>0.11187771529593199</c:v>
                </c:pt>
                <c:pt idx="4">
                  <c:v>0.10144036556243993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E8-483E-A2B1-1C244F1F0977}"/>
            </c:ext>
          </c:extLst>
        </c:ser>
        <c:ser>
          <c:idx val="3"/>
          <c:order val="3"/>
          <c:tx>
            <c:strRef>
              <c:f>Overview!$E$8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Overview!$E$18:$E$22</c:f>
              <c:numCache>
                <c:formatCode>0.0%</c:formatCode>
                <c:ptCount val="5"/>
                <c:pt idx="0">
                  <c:v>0.15851466965365643</c:v>
                </c:pt>
                <c:pt idx="1">
                  <c:v>0.156</c:v>
                </c:pt>
                <c:pt idx="2">
                  <c:v>0.14730599999999999</c:v>
                </c:pt>
                <c:pt idx="3">
                  <c:v>0.14891321766496679</c:v>
                </c:pt>
                <c:pt idx="4">
                  <c:v>0.13627701261675057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E8-483E-A2B1-1C244F1F0977}"/>
            </c:ext>
          </c:extLst>
        </c:ser>
        <c:ser>
          <c:idx val="4"/>
          <c:order val="4"/>
          <c:tx>
            <c:strRef>
              <c:f>Overview!$F$8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Overview!$A$18:$A$22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Overview!$F$18:$F$22</c:f>
              <c:numCache>
                <c:formatCode>0.0%</c:formatCode>
                <c:ptCount val="5"/>
                <c:pt idx="0">
                  <c:v>0.14723</c:v>
                </c:pt>
                <c:pt idx="1">
                  <c:v>0.14000000000000001</c:v>
                </c:pt>
                <c:pt idx="2">
                  <c:v>0.13401975999999999</c:v>
                </c:pt>
                <c:pt idx="3">
                  <c:v>0.13112283407986139</c:v>
                </c:pt>
                <c:pt idx="4">
                  <c:v>0.12336075578893461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E8-483E-A2B1-1C244F1F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728"/>
        <c:axId val="145707160"/>
      </c:lineChart>
      <c:catAx>
        <c:axId val="14570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7160"/>
        <c:crosses val="autoZero"/>
        <c:auto val="1"/>
        <c:lblAlgn val="ctr"/>
        <c:lblOffset val="100"/>
        <c:noMultiLvlLbl val="0"/>
      </c:catAx>
      <c:valAx>
        <c:axId val="145707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8728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Austin'!$B$34:$J$34</c:f>
              <c:numCache>
                <c:formatCode>General</c:formatCode>
                <c:ptCount val="9"/>
                <c:pt idx="0">
                  <c:v>674720</c:v>
                </c:pt>
                <c:pt idx="1">
                  <c:v>701611</c:v>
                </c:pt>
                <c:pt idx="2">
                  <c:v>736311</c:v>
                </c:pt>
                <c:pt idx="3">
                  <c:v>756348</c:v>
                </c:pt>
                <c:pt idx="4">
                  <c:v>775153</c:v>
                </c:pt>
                <c:pt idx="5">
                  <c:v>778112</c:v>
                </c:pt>
                <c:pt idx="6">
                  <c:v>802140</c:v>
                </c:pt>
                <c:pt idx="7">
                  <c:v>822436</c:v>
                </c:pt>
                <c:pt idx="8">
                  <c:v>864122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C-4E87-A2CF-D648F5890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37448"/>
        <c:axId val="171459216"/>
      </c:lineChart>
      <c:catAx>
        <c:axId val="17143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59216"/>
        <c:crosses val="autoZero"/>
        <c:auto val="1"/>
        <c:lblAlgn val="ctr"/>
        <c:lblOffset val="100"/>
        <c:noMultiLvlLbl val="0"/>
      </c:catAx>
      <c:valAx>
        <c:axId val="17145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37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63700939998779"/>
          <c:y val="0.55287088358668157"/>
          <c:w val="0.11224497192211436"/>
          <c:h val="7.250755287009069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Austin'!$A$35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Austin'!$B$35:$J$35</c:f>
              <c:numCache>
                <c:formatCode>General</c:formatCode>
                <c:ptCount val="9"/>
                <c:pt idx="0">
                  <c:v>243731</c:v>
                </c:pt>
                <c:pt idx="1">
                  <c:v>251808</c:v>
                </c:pt>
                <c:pt idx="2">
                  <c:v>263544</c:v>
                </c:pt>
                <c:pt idx="3">
                  <c:v>266998</c:v>
                </c:pt>
                <c:pt idx="4">
                  <c:v>288836</c:v>
                </c:pt>
                <c:pt idx="5">
                  <c:v>310920</c:v>
                </c:pt>
                <c:pt idx="6">
                  <c:v>306082</c:v>
                </c:pt>
                <c:pt idx="7">
                  <c:v>315633</c:v>
                </c:pt>
                <c:pt idx="8">
                  <c:v>307010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F-4269-949A-C14D9887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60000"/>
        <c:axId val="171460392"/>
      </c:lineChart>
      <c:catAx>
        <c:axId val="1714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60392"/>
        <c:crosses val="autoZero"/>
        <c:auto val="1"/>
        <c:lblAlgn val="ctr"/>
        <c:lblOffset val="100"/>
        <c:noMultiLvlLbl val="0"/>
      </c:catAx>
      <c:valAx>
        <c:axId val="171460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6311063504905"/>
          <c:y val="0.56060645828362365"/>
          <c:w val="0.19387798124366151"/>
          <c:h val="7.2727272727272751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Austin'!$A$36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Austin'!$B$36:$J$36</c:f>
              <c:numCache>
                <c:formatCode>General</c:formatCode>
                <c:ptCount val="9"/>
                <c:pt idx="0">
                  <c:v>122141</c:v>
                </c:pt>
                <c:pt idx="1">
                  <c:v>124517</c:v>
                </c:pt>
                <c:pt idx="2">
                  <c:v>129220</c:v>
                </c:pt>
                <c:pt idx="3">
                  <c:v>128941</c:v>
                </c:pt>
                <c:pt idx="4">
                  <c:v>142930</c:v>
                </c:pt>
                <c:pt idx="5">
                  <c:v>162072</c:v>
                </c:pt>
                <c:pt idx="6">
                  <c:v>162490</c:v>
                </c:pt>
                <c:pt idx="7">
                  <c:v>166859</c:v>
                </c:pt>
                <c:pt idx="8">
                  <c:v>154172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1-400E-8870-07F2FCD35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16608"/>
        <c:axId val="171617000"/>
      </c:lineChart>
      <c:catAx>
        <c:axId val="1716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617000"/>
        <c:crosses val="autoZero"/>
        <c:auto val="1"/>
        <c:lblAlgn val="ctr"/>
        <c:lblOffset val="100"/>
        <c:noMultiLvlLbl val="0"/>
      </c:catAx>
      <c:valAx>
        <c:axId val="17161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61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38004398934672"/>
          <c:y val="0.55421805331562468"/>
          <c:w val="0.16642159420794056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MSA!$B$30:$M$30</c:f>
              <c:numCache>
                <c:formatCode>#,##0</c:formatCode>
                <c:ptCount val="12"/>
                <c:pt idx="0">
                  <c:v>1400773</c:v>
                </c:pt>
                <c:pt idx="1">
                  <c:v>1470153</c:v>
                </c:pt>
                <c:pt idx="2" formatCode="General">
                  <c:v>1561579</c:v>
                </c:pt>
                <c:pt idx="3">
                  <c:v>1610127</c:v>
                </c:pt>
                <c:pt idx="4">
                  <c:v>1675803</c:v>
                </c:pt>
                <c:pt idx="5">
                  <c:v>1688580</c:v>
                </c:pt>
                <c:pt idx="6">
                  <c:v>1746227</c:v>
                </c:pt>
                <c:pt idx="7">
                  <c:v>1795080</c:v>
                </c:pt>
                <c:pt idx="8">
                  <c:v>1841572</c:v>
                </c:pt>
                <c:pt idx="9">
                  <c:v>1904155</c:v>
                </c:pt>
                <c:pt idx="10">
                  <c:v>1959300</c:v>
                </c:pt>
                <c:pt idx="11">
                  <c:v>2014274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6-4C2F-9B06-B92C366A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57688"/>
        <c:axId val="144294528"/>
      </c:lineChart>
      <c:catAx>
        <c:axId val="14755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294528"/>
        <c:crosses val="autoZero"/>
        <c:auto val="1"/>
        <c:lblAlgn val="ctr"/>
        <c:lblOffset val="100"/>
        <c:noMultiLvlLbl val="0"/>
      </c:catAx>
      <c:valAx>
        <c:axId val="144294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55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63690763144397"/>
          <c:y val="0.55421805331562468"/>
          <c:w val="0.11224508926180143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MSA!$A$31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MSA!$B$31:$M$31</c:f>
              <c:numCache>
                <c:formatCode>_(* #,##0_);_(* \(#,##0\);_(* "-"??_);_(@_)</c:formatCode>
                <c:ptCount val="12"/>
                <c:pt idx="0">
                  <c:v>417827</c:v>
                </c:pt>
                <c:pt idx="1">
                  <c:v>429268</c:v>
                </c:pt>
                <c:pt idx="2">
                  <c:v>453146</c:v>
                </c:pt>
                <c:pt idx="3">
                  <c:v>475293</c:v>
                </c:pt>
                <c:pt idx="4">
                  <c:v>526980</c:v>
                </c:pt>
                <c:pt idx="5">
                  <c:v>564874</c:v>
                </c:pt>
                <c:pt idx="6" formatCode="General">
                  <c:v>564276</c:v>
                </c:pt>
                <c:pt idx="7">
                  <c:v>591071</c:v>
                </c:pt>
                <c:pt idx="8">
                  <c:v>565973</c:v>
                </c:pt>
                <c:pt idx="9">
                  <c:v>592268</c:v>
                </c:pt>
                <c:pt idx="10" formatCode="General">
                  <c:v>558617</c:v>
                </c:pt>
                <c:pt idx="11">
                  <c:v>503751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B-480D-8337-FBCC9827D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7552"/>
        <c:axId val="145707944"/>
      </c:lineChart>
      <c:catAx>
        <c:axId val="1457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7944"/>
        <c:crosses val="autoZero"/>
        <c:auto val="1"/>
        <c:lblAlgn val="ctr"/>
        <c:lblOffset val="100"/>
        <c:noMultiLvlLbl val="0"/>
      </c:catAx>
      <c:valAx>
        <c:axId val="1457079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45201566299061"/>
          <c:y val="0.55421805331562468"/>
          <c:w val="0.19587667520941321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MSA!$A$32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MSA!$B$32:$M$32</c:f>
              <c:numCache>
                <c:formatCode>#,##0</c:formatCode>
                <c:ptCount val="12"/>
                <c:pt idx="0">
                  <c:v>184981</c:v>
                </c:pt>
                <c:pt idx="1">
                  <c:v>191511</c:v>
                </c:pt>
                <c:pt idx="2">
                  <c:v>198682</c:v>
                </c:pt>
                <c:pt idx="3">
                  <c:v>206337</c:v>
                </c:pt>
                <c:pt idx="4">
                  <c:v>232478</c:v>
                </c:pt>
                <c:pt idx="5">
                  <c:v>268740</c:v>
                </c:pt>
                <c:pt idx="6">
                  <c:v>265738</c:v>
                </c:pt>
                <c:pt idx="7">
                  <c:v>278461</c:v>
                </c:pt>
                <c:pt idx="8">
                  <c:v>262644</c:v>
                </c:pt>
                <c:pt idx="9">
                  <c:v>287335</c:v>
                </c:pt>
                <c:pt idx="10" formatCode="General">
                  <c:v>229383</c:v>
                </c:pt>
                <c:pt idx="11">
                  <c:v>219430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F-44C6-B0BC-0CFD412C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9120"/>
        <c:axId val="145709512"/>
      </c:lineChart>
      <c:catAx>
        <c:axId val="1457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9512"/>
        <c:crosses val="autoZero"/>
        <c:auto val="1"/>
        <c:lblAlgn val="ctr"/>
        <c:lblOffset val="100"/>
        <c:noMultiLvlLbl val="0"/>
      </c:catAx>
      <c:valAx>
        <c:axId val="145709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4951410221709"/>
          <c:y val="0.55287088358668157"/>
          <c:w val="0.16890901529685476"/>
          <c:h val="7.250755287009069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85578</xdr:colOff>
      <xdr:row>2</xdr:row>
      <xdr:rowOff>152401</xdr:rowOff>
    </xdr:from>
    <xdr:to>
      <xdr:col>12</xdr:col>
      <xdr:colOff>205154</xdr:colOff>
      <xdr:row>15</xdr:row>
      <xdr:rowOff>136960</xdr:rowOff>
    </xdr:to>
    <xdr:graphicFrame macro="">
      <xdr:nvGraphicFramePr>
        <xdr:cNvPr id="2246084" name="Chart 1">
          <a:extLst>
            <a:ext uri="{FF2B5EF4-FFF2-40B4-BE49-F238E27FC236}">
              <a16:creationId xmlns:a16="http://schemas.microsoft.com/office/drawing/2014/main" id="{00000000-0008-0000-0000-0000C445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1</xdr:row>
      <xdr:rowOff>167640</xdr:rowOff>
    </xdr:from>
    <xdr:to>
      <xdr:col>20</xdr:col>
      <xdr:colOff>571500</xdr:colOff>
      <xdr:row>18</xdr:row>
      <xdr:rowOff>7620</xdr:rowOff>
    </xdr:to>
    <xdr:graphicFrame macro="">
      <xdr:nvGraphicFramePr>
        <xdr:cNvPr id="2246085" name="Chart 1">
          <a:extLst>
            <a:ext uri="{FF2B5EF4-FFF2-40B4-BE49-F238E27FC236}">
              <a16:creationId xmlns:a16="http://schemas.microsoft.com/office/drawing/2014/main" id="{00000000-0008-0000-0000-0000C545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96456</xdr:colOff>
      <xdr:row>22</xdr:row>
      <xdr:rowOff>19291</xdr:rowOff>
    </xdr:from>
    <xdr:to>
      <xdr:col>12</xdr:col>
      <xdr:colOff>216890</xdr:colOff>
      <xdr:row>37</xdr:row>
      <xdr:rowOff>51700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0A347FB-9C85-4A84-8E88-8CBF30901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0.13017</cdr:x>
      <cdr:y>0.53105</cdr:y>
    </cdr:from>
    <cdr:to>
      <cdr:x>0.9945</cdr:x>
      <cdr:y>0.68133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2C35924D-D98F-4B69-8401-F1BFFDBA873D}"/>
            </a:ext>
          </a:extLst>
        </cdr:cNvPr>
        <cdr:cNvGrpSpPr/>
      </cdr:nvGrpSpPr>
      <cdr:grpSpPr>
        <a:xfrm xmlns:a="http://schemas.openxmlformats.org/drawingml/2006/main">
          <a:off x="450473" y="1162202"/>
          <a:ext cx="2991146" cy="328887"/>
          <a:chOff x="425466" y="1428565"/>
          <a:chExt cx="3016472" cy="437817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8AF368F6-2037-40E7-9F87-042A7D9A4F33}"/>
              </a:ext>
            </a:extLst>
          </cdr:cNvPr>
          <cdr:cNvCxnSpPr/>
        </cdr:nvCxnSpPr>
        <cdr:spPr>
          <a:xfrm xmlns:a="http://schemas.openxmlformats.org/drawingml/2006/main">
            <a:off x="425466" y="1446418"/>
            <a:ext cx="2925180" cy="329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2000341" y="1428565"/>
            <a:ext cx="1441597" cy="43781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100"/>
              <a:t>Target: 10% by 2020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0.11821</cdr:x>
      <cdr:y>0.47513</cdr:y>
    </cdr:from>
    <cdr:to>
      <cdr:x>0.97994</cdr:x>
      <cdr:y>0.62541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2C35924D-D98F-4B69-8401-F1BFFDBA873D}"/>
            </a:ext>
          </a:extLst>
        </cdr:cNvPr>
        <cdr:cNvGrpSpPr/>
      </cdr:nvGrpSpPr>
      <cdr:grpSpPr>
        <a:xfrm xmlns:a="http://schemas.openxmlformats.org/drawingml/2006/main">
          <a:off x="409185" y="1413465"/>
          <a:ext cx="2982888" cy="447068"/>
          <a:chOff x="425466" y="1429796"/>
          <a:chExt cx="3007398" cy="437817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8AF368F6-2037-40E7-9F87-042A7D9A4F33}"/>
              </a:ext>
            </a:extLst>
          </cdr:cNvPr>
          <cdr:cNvCxnSpPr/>
        </cdr:nvCxnSpPr>
        <cdr:spPr>
          <a:xfrm xmlns:a="http://schemas.openxmlformats.org/drawingml/2006/main">
            <a:off x="425466" y="1446418"/>
            <a:ext cx="2925180" cy="329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1991267" y="1429796"/>
            <a:ext cx="1441597" cy="43781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100"/>
              <a:t>Target: 10% by 2020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60960</xdr:colOff>
      <xdr:row>40</xdr:row>
      <xdr:rowOff>15240</xdr:rowOff>
    </xdr:from>
    <xdr:to>
      <xdr:col>27</xdr:col>
      <xdr:colOff>281940</xdr:colOff>
      <xdr:row>54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E73FD-11C5-4629-8096-4DA9AFAD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56</xdr:row>
      <xdr:rowOff>114300</xdr:rowOff>
    </xdr:from>
    <xdr:to>
      <xdr:col>24</xdr:col>
      <xdr:colOff>571500</xdr:colOff>
      <xdr:row>70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8A7EDD-59AD-4D08-A96F-86000718E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320040</xdr:colOff>
      <xdr:row>40</xdr:row>
      <xdr:rowOff>91440</xdr:rowOff>
    </xdr:from>
    <xdr:to>
      <xdr:col>19</xdr:col>
      <xdr:colOff>464820</xdr:colOff>
      <xdr:row>54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28297E-6539-4ADE-91C0-D30AFD92E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33</xdr:row>
      <xdr:rowOff>53340</xdr:rowOff>
    </xdr:from>
    <xdr:to>
      <xdr:col>5</xdr:col>
      <xdr:colOff>38100</xdr:colOff>
      <xdr:row>47</xdr:row>
      <xdr:rowOff>129540</xdr:rowOff>
    </xdr:to>
    <xdr:graphicFrame macro="">
      <xdr:nvGraphicFramePr>
        <xdr:cNvPr id="53903" name="Chart 1">
          <a:extLst>
            <a:ext uri="{FF2B5EF4-FFF2-40B4-BE49-F238E27FC236}">
              <a16:creationId xmlns:a16="http://schemas.microsoft.com/office/drawing/2014/main" id="{00000000-0008-0000-0300-00008F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144780</xdr:colOff>
      <xdr:row>34</xdr:row>
      <xdr:rowOff>7620</xdr:rowOff>
    </xdr:from>
    <xdr:to>
      <xdr:col>12</xdr:col>
      <xdr:colOff>289560</xdr:colOff>
      <xdr:row>48</xdr:row>
      <xdr:rowOff>83820</xdr:rowOff>
    </xdr:to>
    <xdr:graphicFrame macro="">
      <xdr:nvGraphicFramePr>
        <xdr:cNvPr id="53904" name="Chart 2">
          <a:extLst>
            <a:ext uri="{FF2B5EF4-FFF2-40B4-BE49-F238E27FC236}">
              <a16:creationId xmlns:a16="http://schemas.microsoft.com/office/drawing/2014/main" id="{00000000-0008-0000-0300-000090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68580</xdr:colOff>
      <xdr:row>34</xdr:row>
      <xdr:rowOff>30480</xdr:rowOff>
    </xdr:from>
    <xdr:to>
      <xdr:col>19</xdr:col>
      <xdr:colOff>548640</xdr:colOff>
      <xdr:row>48</xdr:row>
      <xdr:rowOff>99060</xdr:rowOff>
    </xdr:to>
    <xdr:graphicFrame macro="">
      <xdr:nvGraphicFramePr>
        <xdr:cNvPr id="53905" name="Chart 3">
          <a:extLst>
            <a:ext uri="{FF2B5EF4-FFF2-40B4-BE49-F238E27FC236}">
              <a16:creationId xmlns:a16="http://schemas.microsoft.com/office/drawing/2014/main" id="{00000000-0008-0000-0300-000091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36</xdr:row>
      <xdr:rowOff>45720</xdr:rowOff>
    </xdr:from>
    <xdr:to>
      <xdr:col>6</xdr:col>
      <xdr:colOff>327660</xdr:colOff>
      <xdr:row>50</xdr:row>
      <xdr:rowOff>121920</xdr:rowOff>
    </xdr:to>
    <xdr:graphicFrame macro="">
      <xdr:nvGraphicFramePr>
        <xdr:cNvPr id="85641" name="Chart 1">
          <a:extLst>
            <a:ext uri="{FF2B5EF4-FFF2-40B4-BE49-F238E27FC236}">
              <a16:creationId xmlns:a16="http://schemas.microsoft.com/office/drawing/2014/main" id="{00000000-0008-0000-0400-000089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</xdr:colOff>
      <xdr:row>36</xdr:row>
      <xdr:rowOff>0</xdr:rowOff>
    </xdr:from>
    <xdr:to>
      <xdr:col>12</xdr:col>
      <xdr:colOff>617220</xdr:colOff>
      <xdr:row>50</xdr:row>
      <xdr:rowOff>76200</xdr:rowOff>
    </xdr:to>
    <xdr:graphicFrame macro="">
      <xdr:nvGraphicFramePr>
        <xdr:cNvPr id="85642" name="Chart 2">
          <a:extLst>
            <a:ext uri="{FF2B5EF4-FFF2-40B4-BE49-F238E27FC236}">
              <a16:creationId xmlns:a16="http://schemas.microsoft.com/office/drawing/2014/main" id="{00000000-0008-0000-0400-00008A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320040</xdr:colOff>
      <xdr:row>36</xdr:row>
      <xdr:rowOff>53340</xdr:rowOff>
    </xdr:from>
    <xdr:to>
      <xdr:col>18</xdr:col>
      <xdr:colOff>655320</xdr:colOff>
      <xdr:row>50</xdr:row>
      <xdr:rowOff>129540</xdr:rowOff>
    </xdr:to>
    <xdr:graphicFrame macro="">
      <xdr:nvGraphicFramePr>
        <xdr:cNvPr id="85643" name="Chart 3">
          <a:extLst>
            <a:ext uri="{FF2B5EF4-FFF2-40B4-BE49-F238E27FC236}">
              <a16:creationId xmlns:a16="http://schemas.microsoft.com/office/drawing/2014/main" id="{00000000-0008-0000-0400-00008B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%204/Documents/Dashboards/2019%20Dashboard%20Drilldowns/Poverty/For%20Web/1%20Poverty%20with%20MO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ity of Austin"/>
      <sheetName val="Travis County"/>
      <sheetName val="MSA"/>
      <sheetName val="Texas"/>
      <sheetName val="USA"/>
    </sheetNames>
    <sheetDataSet>
      <sheetData sheetId="0"/>
      <sheetData sheetId="1">
        <row r="33">
          <cell r="B33">
            <v>2005</v>
          </cell>
          <cell r="C33">
            <v>2006</v>
          </cell>
          <cell r="D33">
            <v>2007</v>
          </cell>
          <cell r="E33">
            <v>2008</v>
          </cell>
          <cell r="F33">
            <v>2009</v>
          </cell>
          <cell r="G33">
            <v>2010</v>
          </cell>
          <cell r="H33">
            <v>2011</v>
          </cell>
          <cell r="I33">
            <v>2012</v>
          </cell>
          <cell r="J33">
            <v>2013</v>
          </cell>
        </row>
        <row r="34">
          <cell r="A34" t="str">
            <v>Total</v>
          </cell>
          <cell r="B34">
            <v>674720</v>
          </cell>
          <cell r="C34">
            <v>701611</v>
          </cell>
          <cell r="D34">
            <v>736311</v>
          </cell>
          <cell r="E34">
            <v>756348</v>
          </cell>
          <cell r="F34">
            <v>775153</v>
          </cell>
          <cell r="G34">
            <v>778112</v>
          </cell>
          <cell r="H34">
            <v>802140</v>
          </cell>
          <cell r="I34">
            <v>822436</v>
          </cell>
          <cell r="J34">
            <v>864122</v>
          </cell>
        </row>
        <row r="35">
          <cell r="A35" t="str">
            <v># of low-income</v>
          </cell>
          <cell r="B35">
            <v>243731</v>
          </cell>
          <cell r="C35">
            <v>251808</v>
          </cell>
          <cell r="D35">
            <v>263544</v>
          </cell>
          <cell r="E35">
            <v>266998</v>
          </cell>
          <cell r="F35">
            <v>288836</v>
          </cell>
          <cell r="G35">
            <v>310920</v>
          </cell>
          <cell r="H35">
            <v>306082</v>
          </cell>
          <cell r="I35">
            <v>315633</v>
          </cell>
          <cell r="J35">
            <v>307010</v>
          </cell>
        </row>
        <row r="36">
          <cell r="A36" t="str">
            <v># in poverty</v>
          </cell>
          <cell r="B36">
            <v>122141</v>
          </cell>
          <cell r="C36">
            <v>124517</v>
          </cell>
          <cell r="D36">
            <v>129220</v>
          </cell>
          <cell r="E36">
            <v>128941</v>
          </cell>
          <cell r="F36">
            <v>142930</v>
          </cell>
          <cell r="G36">
            <v>162072</v>
          </cell>
          <cell r="H36">
            <v>162490</v>
          </cell>
          <cell r="I36">
            <v>166859</v>
          </cell>
          <cell r="J36">
            <v>154172</v>
          </cell>
        </row>
      </sheetData>
      <sheetData sheetId="2"/>
      <sheetData sheetId="3">
        <row r="5">
          <cell r="B5">
            <v>1215812</v>
          </cell>
          <cell r="S5">
            <v>1795080</v>
          </cell>
          <cell r="U5">
            <v>1841572</v>
          </cell>
        </row>
        <row r="15">
          <cell r="B15">
            <v>317747</v>
          </cell>
          <cell r="S15">
            <v>591071</v>
          </cell>
          <cell r="U15">
            <v>565973</v>
          </cell>
        </row>
        <row r="21">
          <cell r="B21">
            <v>134589</v>
          </cell>
          <cell r="S21">
            <v>278461</v>
          </cell>
          <cell r="U21">
            <v>262644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tabSelected="1" zoomScale="65" zoomScaleNormal="65" workbookViewId="0">
      <selection activeCell="D53" sqref="D53"/>
    </sheetView>
  </sheetViews>
  <sheetFormatPr defaultRowHeight="13.8"/>
  <cols>
    <col min="2" max="2" width="11.5" customWidth="1"/>
    <col min="4" max="4" width="10.796875" bestFit="1" customWidth="1"/>
    <col min="5" max="5" width="10.5" customWidth="1"/>
    <col min="6" max="6" width="11.5" customWidth="1"/>
  </cols>
  <sheetData>
    <row r="1" spans="1:6">
      <c r="A1" t="s">
        <v>57</v>
      </c>
    </row>
    <row r="4" spans="1:6">
      <c r="A4" s="34"/>
    </row>
    <row r="5" spans="1:6">
      <c r="A5" s="34"/>
    </row>
    <row r="6" spans="1:6">
      <c r="A6" s="1" t="s">
        <v>58</v>
      </c>
    </row>
    <row r="7" spans="1:6" ht="14.4" thickBot="1"/>
    <row r="8" spans="1:6" ht="29.4" thickBot="1">
      <c r="B8" s="20" t="s">
        <v>1</v>
      </c>
      <c r="C8" s="20" t="s">
        <v>0</v>
      </c>
      <c r="D8" s="20" t="s">
        <v>18</v>
      </c>
      <c r="E8" s="20" t="s">
        <v>6</v>
      </c>
      <c r="F8" s="20" t="s">
        <v>7</v>
      </c>
    </row>
    <row r="9" spans="1:6" ht="15" hidden="1" thickBot="1">
      <c r="A9" s="20">
        <v>2008</v>
      </c>
      <c r="B9" s="29">
        <v>0.17</v>
      </c>
      <c r="C9" s="29">
        <v>0.14799999999999999</v>
      </c>
      <c r="D9" s="29">
        <v>0.128</v>
      </c>
      <c r="E9" s="29">
        <v>0.158</v>
      </c>
      <c r="F9" s="29">
        <v>0.13200000000000001</v>
      </c>
    </row>
    <row r="10" spans="1:6" ht="15" hidden="1" thickBot="1">
      <c r="A10" s="20">
        <v>2009</v>
      </c>
      <c r="B10" s="29">
        <v>0.184</v>
      </c>
      <c r="C10" s="29">
        <v>0.16200000000000001</v>
      </c>
      <c r="D10" s="29">
        <v>0.13900000000000001</v>
      </c>
      <c r="E10" s="29">
        <v>0.17199999999999999</v>
      </c>
      <c r="F10" s="29">
        <v>0.14299999999999999</v>
      </c>
    </row>
    <row r="11" spans="1:6" ht="15" thickBot="1">
      <c r="A11" s="20">
        <v>2008</v>
      </c>
      <c r="B11" s="29">
        <v>0.17</v>
      </c>
      <c r="C11" s="29">
        <v>0.15</v>
      </c>
      <c r="D11" s="29">
        <v>0.13</v>
      </c>
      <c r="E11" s="29">
        <v>0.16</v>
      </c>
      <c r="F11" s="29">
        <v>0.13</v>
      </c>
    </row>
    <row r="12" spans="1:6" ht="15" thickBot="1">
      <c r="A12" s="20">
        <v>2009</v>
      </c>
      <c r="B12" s="29">
        <v>0.18</v>
      </c>
      <c r="C12" s="29">
        <v>0.16</v>
      </c>
      <c r="D12" s="29">
        <v>0.14000000000000001</v>
      </c>
      <c r="E12" s="29">
        <v>0.17</v>
      </c>
      <c r="F12" s="29">
        <v>0.14000000000000001</v>
      </c>
    </row>
    <row r="13" spans="1:6" ht="15" thickBot="1">
      <c r="A13" s="20">
        <v>2010</v>
      </c>
      <c r="B13" s="29">
        <v>0.20799999999999999</v>
      </c>
      <c r="C13" s="29">
        <v>0.192</v>
      </c>
      <c r="D13" s="29">
        <v>0.159</v>
      </c>
      <c r="E13" s="29">
        <v>0.17899999999999999</v>
      </c>
      <c r="F13" s="29">
        <v>0.153</v>
      </c>
    </row>
    <row r="14" spans="1:6" ht="15" thickBot="1">
      <c r="A14" s="20">
        <v>2011</v>
      </c>
      <c r="B14" s="29">
        <v>0.20300000000000001</v>
      </c>
      <c r="C14" s="29">
        <v>0.185</v>
      </c>
      <c r="D14" s="29">
        <v>0.152</v>
      </c>
      <c r="E14" s="29">
        <v>0.185</v>
      </c>
      <c r="F14" s="29">
        <v>0.159</v>
      </c>
    </row>
    <row r="15" spans="1:6" ht="15" thickBot="1">
      <c r="A15" s="20">
        <v>2012</v>
      </c>
      <c r="B15" s="29">
        <v>0.20300000000000001</v>
      </c>
      <c r="C15" s="29">
        <v>0.184</v>
      </c>
      <c r="D15" s="29">
        <v>0.155</v>
      </c>
      <c r="E15" s="29">
        <v>0.17899999999999999</v>
      </c>
      <c r="F15" s="29">
        <v>0.159</v>
      </c>
    </row>
    <row r="16" spans="1:6" ht="15" thickBot="1">
      <c r="A16" s="20">
        <v>2013</v>
      </c>
      <c r="B16" s="30">
        <v>0.1784146220093922</v>
      </c>
      <c r="C16" s="30">
        <v>0.161</v>
      </c>
      <c r="D16" s="30">
        <v>0.14299999999999999</v>
      </c>
      <c r="E16" s="30">
        <v>0.17499999999999999</v>
      </c>
      <c r="F16" s="30">
        <v>0.158</v>
      </c>
    </row>
    <row r="17" spans="1:11" ht="15" thickBot="1">
      <c r="A17" s="20">
        <v>2014</v>
      </c>
      <c r="B17" s="30">
        <v>0.18532826312543169</v>
      </c>
      <c r="C17" s="30">
        <v>0.17199999999999999</v>
      </c>
      <c r="D17" s="30">
        <v>0.151</v>
      </c>
      <c r="E17" s="30">
        <v>0.17199999999999999</v>
      </c>
      <c r="F17" s="30">
        <v>0.155</v>
      </c>
      <c r="K17">
        <v>0.13098061201256159</v>
      </c>
    </row>
    <row r="18" spans="1:11" ht="15" thickBot="1">
      <c r="A18" s="20">
        <v>2015</v>
      </c>
      <c r="B18" s="46">
        <v>0.14462352848226279</v>
      </c>
      <c r="C18" s="46">
        <v>0.13320306096694706</v>
      </c>
      <c r="D18" s="46">
        <v>0.11700000000000001</v>
      </c>
      <c r="E18" s="46">
        <v>0.15851466965365643</v>
      </c>
      <c r="F18" s="46">
        <v>0.14723</v>
      </c>
    </row>
    <row r="19" spans="1:11" ht="15" thickBot="1">
      <c r="A19" s="20">
        <v>2016</v>
      </c>
      <c r="B19" s="46">
        <v>0.13454278670572306</v>
      </c>
      <c r="C19" s="46">
        <v>0.123</v>
      </c>
      <c r="D19" s="46">
        <v>0.109</v>
      </c>
      <c r="E19" s="46">
        <v>0.156</v>
      </c>
      <c r="F19" s="46">
        <v>0.14000000000000001</v>
      </c>
    </row>
    <row r="20" spans="1:11" ht="15" thickBot="1">
      <c r="A20" s="20">
        <v>2017</v>
      </c>
      <c r="B20" s="46">
        <v>0.13098061201256159</v>
      </c>
      <c r="C20" s="46">
        <v>0.1169</v>
      </c>
      <c r="D20" s="46">
        <v>0.10378999999999999</v>
      </c>
      <c r="E20" s="46">
        <v>0.14730599999999999</v>
      </c>
      <c r="F20" s="46">
        <v>0.13401975999999999</v>
      </c>
    </row>
    <row r="21" spans="1:11" ht="15" thickBot="1">
      <c r="A21" s="20">
        <v>2018</v>
      </c>
      <c r="B21" s="46">
        <v>0.13330618857969317</v>
      </c>
      <c r="C21" s="46">
        <v>0.12130000000000001</v>
      </c>
      <c r="D21" s="46">
        <v>0.11187771529593199</v>
      </c>
      <c r="E21" s="46">
        <v>0.14891321766496679</v>
      </c>
      <c r="F21" s="46">
        <v>0.13112283407986139</v>
      </c>
    </row>
    <row r="22" spans="1:11" ht="15" thickBot="1">
      <c r="A22" s="20">
        <v>2019</v>
      </c>
      <c r="B22" s="46">
        <v>0.12162697539287758</v>
      </c>
      <c r="C22" s="46">
        <v>0.10930761137570175</v>
      </c>
      <c r="D22" s="46">
        <v>0.10144036556243993</v>
      </c>
      <c r="E22" s="46">
        <v>0.13627701261675057</v>
      </c>
      <c r="F22" s="46">
        <v>0.12336075578893461</v>
      </c>
    </row>
    <row r="23" spans="1:11" ht="14.4">
      <c r="A23" s="70"/>
      <c r="B23" s="71"/>
      <c r="C23" s="71"/>
      <c r="D23" s="71"/>
      <c r="E23" s="71"/>
      <c r="F23" s="71"/>
    </row>
    <row r="24" spans="1:11" ht="14.4">
      <c r="A24" s="70"/>
      <c r="B24" s="71"/>
      <c r="C24" s="71"/>
      <c r="D24" s="71"/>
      <c r="E24" s="71"/>
      <c r="F24" s="71"/>
    </row>
    <row r="25" spans="1:11" ht="14.4">
      <c r="A25" s="70"/>
      <c r="B25" s="71"/>
      <c r="C25" s="71"/>
      <c r="D25" s="71"/>
      <c r="E25" s="71"/>
      <c r="F25" s="71"/>
    </row>
    <row r="27" spans="1:11">
      <c r="A27" s="1" t="s">
        <v>59</v>
      </c>
    </row>
    <row r="28" spans="1:11" ht="14.4" thickBot="1">
      <c r="A28" s="1"/>
    </row>
    <row r="29" spans="1:11" ht="27" thickBot="1">
      <c r="A29" s="64"/>
      <c r="B29" s="62" t="s">
        <v>1</v>
      </c>
      <c r="C29" s="62" t="s">
        <v>0</v>
      </c>
      <c r="D29" s="62" t="s">
        <v>18</v>
      </c>
      <c r="E29" s="62" t="s">
        <v>6</v>
      </c>
      <c r="F29" s="62" t="s">
        <v>7</v>
      </c>
    </row>
    <row r="30" spans="1:11" ht="14.4" thickBot="1">
      <c r="A30" s="62">
        <v>2008</v>
      </c>
      <c r="B30" s="63">
        <v>128941</v>
      </c>
      <c r="C30" s="63">
        <v>144336</v>
      </c>
      <c r="D30" s="63">
        <v>206337</v>
      </c>
      <c r="E30" s="63">
        <v>3760431</v>
      </c>
      <c r="F30" s="63">
        <v>39108422</v>
      </c>
    </row>
    <row r="31" spans="1:11" ht="14.4" thickBot="1">
      <c r="A31" s="62">
        <v>2009</v>
      </c>
      <c r="B31" s="63">
        <v>142930</v>
      </c>
      <c r="C31" s="63">
        <v>163630</v>
      </c>
      <c r="D31" s="63">
        <v>232478</v>
      </c>
      <c r="E31" s="63">
        <v>4150242</v>
      </c>
      <c r="F31" s="63">
        <v>42868163</v>
      </c>
      <c r="K31" s="3"/>
    </row>
    <row r="32" spans="1:11" ht="14.4" thickBot="1">
      <c r="A32" s="62">
        <v>2010</v>
      </c>
      <c r="B32" s="63">
        <v>162072</v>
      </c>
      <c r="C32" s="63">
        <v>194156</v>
      </c>
      <c r="D32" s="63">
        <v>268740</v>
      </c>
      <c r="E32" s="63">
        <v>4414481</v>
      </c>
      <c r="F32" s="63">
        <v>46215956</v>
      </c>
    </row>
    <row r="33" spans="1:26" ht="14.4" thickBot="1">
      <c r="A33" s="62">
        <v>2011</v>
      </c>
      <c r="B33" s="63">
        <v>162490</v>
      </c>
      <c r="C33" s="63">
        <v>192436</v>
      </c>
      <c r="D33" s="63">
        <v>265738</v>
      </c>
      <c r="E33" s="63">
        <v>4628758</v>
      </c>
      <c r="F33" s="63">
        <v>48452035</v>
      </c>
      <c r="H33" s="8"/>
    </row>
    <row r="34" spans="1:26" ht="14.4" thickBot="1">
      <c r="A34" s="62">
        <v>2012</v>
      </c>
      <c r="B34" s="63">
        <v>166859</v>
      </c>
      <c r="C34" s="63">
        <v>197657</v>
      </c>
      <c r="D34" s="63">
        <v>278461</v>
      </c>
      <c r="E34" s="63">
        <v>4562352</v>
      </c>
      <c r="F34" s="63">
        <v>48760123</v>
      </c>
    </row>
    <row r="35" spans="1:26" ht="14.4" thickBot="1">
      <c r="A35" s="62">
        <v>2013</v>
      </c>
      <c r="B35" s="63">
        <v>154172</v>
      </c>
      <c r="C35" s="63">
        <v>176920</v>
      </c>
      <c r="D35" s="63">
        <v>262644</v>
      </c>
      <c r="E35" s="63">
        <v>4530039</v>
      </c>
      <c r="F35" s="63">
        <v>48810868</v>
      </c>
    </row>
    <row r="36" spans="1:26" ht="14.4" thickBot="1">
      <c r="A36" s="62">
        <v>2014</v>
      </c>
      <c r="B36" s="63">
        <v>165558</v>
      </c>
      <c r="C36" s="63">
        <v>193753</v>
      </c>
      <c r="D36" s="63">
        <v>287335</v>
      </c>
      <c r="E36" s="63">
        <v>4523708</v>
      </c>
      <c r="F36" s="63">
        <v>48208387</v>
      </c>
    </row>
    <row r="37" spans="1:26" ht="14.4" thickBot="1">
      <c r="A37" s="62">
        <v>2015</v>
      </c>
      <c r="B37" s="63">
        <v>131796</v>
      </c>
      <c r="C37" s="63">
        <v>153579</v>
      </c>
      <c r="D37" s="63">
        <v>229383</v>
      </c>
      <c r="E37" s="63">
        <v>4255517</v>
      </c>
      <c r="F37" s="63">
        <v>46153077</v>
      </c>
    </row>
    <row r="38" spans="1:26" ht="14.4" thickBot="1">
      <c r="A38" s="62">
        <v>2016</v>
      </c>
      <c r="B38" s="63">
        <v>124703</v>
      </c>
      <c r="C38" s="63">
        <v>144605</v>
      </c>
      <c r="D38" s="63">
        <v>219430</v>
      </c>
      <c r="E38" s="63">
        <v>4261337</v>
      </c>
      <c r="F38" s="63">
        <v>44268996</v>
      </c>
    </row>
    <row r="39" spans="1:26" ht="14.4" thickBot="1">
      <c r="A39" s="62">
        <v>2017</v>
      </c>
      <c r="B39" s="63">
        <v>121955</v>
      </c>
      <c r="C39" s="63">
        <v>140724</v>
      </c>
      <c r="D39" s="63">
        <v>215417</v>
      </c>
      <c r="E39" s="63">
        <v>4076905</v>
      </c>
      <c r="F39" s="63">
        <v>42583651</v>
      </c>
    </row>
    <row r="40" spans="1:26" ht="14.4" thickBot="1">
      <c r="A40" s="62">
        <v>2018</v>
      </c>
      <c r="B40" s="63">
        <v>125720</v>
      </c>
      <c r="C40" s="63">
        <v>148295</v>
      </c>
      <c r="D40" s="63">
        <v>237946</v>
      </c>
      <c r="E40" s="63">
        <v>4180675</v>
      </c>
      <c r="F40" s="63">
        <v>41852315</v>
      </c>
    </row>
    <row r="41" spans="1:26" ht="14.4" thickBot="1">
      <c r="A41" s="62">
        <v>2019</v>
      </c>
      <c r="B41" s="63">
        <v>116046</v>
      </c>
      <c r="C41" s="63">
        <v>136100</v>
      </c>
      <c r="D41" s="63">
        <v>221105</v>
      </c>
      <c r="E41" s="63">
        <v>3865010</v>
      </c>
      <c r="F41" s="63">
        <v>39490096</v>
      </c>
    </row>
    <row r="42" spans="1:26">
      <c r="A42" s="72"/>
      <c r="B42" s="73"/>
      <c r="C42" s="73"/>
      <c r="D42" s="73"/>
      <c r="E42" s="73"/>
      <c r="F42" s="73"/>
    </row>
    <row r="43" spans="1:26">
      <c r="A43" s="72"/>
      <c r="B43" s="73"/>
      <c r="C43" s="73"/>
      <c r="D43" s="73"/>
      <c r="E43" s="73"/>
      <c r="F43" s="73"/>
    </row>
    <row r="44" spans="1:26" ht="27" thickBot="1">
      <c r="A44" s="72" t="s">
        <v>50</v>
      </c>
      <c r="B44" s="76">
        <f>((B41-B40)/B40)</f>
        <v>-7.6948775055679292E-2</v>
      </c>
      <c r="C44" s="76">
        <f t="shared" ref="C44:F44" si="0">((C41-C40)/C40)</f>
        <v>-8.2234734819110561E-2</v>
      </c>
      <c r="D44" s="76">
        <f t="shared" si="0"/>
        <v>-7.077656274953141E-2</v>
      </c>
      <c r="E44" s="76">
        <f t="shared" si="0"/>
        <v>-7.5505749669610767E-2</v>
      </c>
      <c r="F44" s="76">
        <f t="shared" si="0"/>
        <v>-5.6441776279281083E-2</v>
      </c>
      <c r="K44">
        <v>2008</v>
      </c>
      <c r="L44">
        <v>2009</v>
      </c>
      <c r="M44">
        <v>2010</v>
      </c>
      <c r="N44">
        <v>2011</v>
      </c>
      <c r="O44">
        <v>2012</v>
      </c>
      <c r="P44">
        <v>2013</v>
      </c>
      <c r="Q44">
        <v>2014</v>
      </c>
      <c r="R44">
        <v>2015</v>
      </c>
      <c r="S44">
        <v>2016</v>
      </c>
      <c r="T44">
        <v>2017</v>
      </c>
      <c r="U44">
        <v>2018</v>
      </c>
      <c r="V44">
        <v>2019</v>
      </c>
      <c r="W44">
        <v>2020</v>
      </c>
      <c r="X44">
        <v>2021</v>
      </c>
      <c r="Y44">
        <v>2022</v>
      </c>
      <c r="Z44">
        <v>2023</v>
      </c>
    </row>
    <row r="45" spans="1:26" ht="27" thickBot="1">
      <c r="A45" s="72" t="s">
        <v>51</v>
      </c>
      <c r="B45" s="76">
        <f>((B41-B36)/B36)</f>
        <v>-0.29906135614105028</v>
      </c>
      <c r="C45" s="76">
        <f t="shared" ref="C45:F45" si="1">((C41-C36)/C36)</f>
        <v>-0.2975592635984991</v>
      </c>
      <c r="D45" s="76">
        <f t="shared" si="1"/>
        <v>-0.23049750291471627</v>
      </c>
      <c r="E45" s="76">
        <f t="shared" si="1"/>
        <v>-0.14561019411509318</v>
      </c>
      <c r="F45" s="76">
        <f t="shared" si="1"/>
        <v>-0.18084593869527307</v>
      </c>
      <c r="N45" s="9">
        <f>C14</f>
        <v>0.185</v>
      </c>
      <c r="O45" s="29">
        <f>C15</f>
        <v>0.184</v>
      </c>
      <c r="P45" s="30">
        <f>C16</f>
        <v>0.161</v>
      </c>
      <c r="Q45" s="30">
        <f>C17</f>
        <v>0.17199999999999999</v>
      </c>
      <c r="R45" s="46">
        <f>C18</f>
        <v>0.13320306096694706</v>
      </c>
      <c r="S45" s="46">
        <f>C19</f>
        <v>0.123</v>
      </c>
      <c r="T45" s="46">
        <f>C20</f>
        <v>0.1169</v>
      </c>
      <c r="U45" s="9">
        <f>C21</f>
        <v>0.12130000000000001</v>
      </c>
      <c r="V45" s="9">
        <f>C22</f>
        <v>0.10930761137570175</v>
      </c>
    </row>
    <row r="46" spans="1:26" ht="26.4">
      <c r="A46" s="72" t="s">
        <v>52</v>
      </c>
      <c r="B46" s="76">
        <f>((B41-B31)/B31)</f>
        <v>-0.18809207304274819</v>
      </c>
      <c r="C46" s="76">
        <f t="shared" ref="C46:F46" si="2">((C41-C31)/C31)</f>
        <v>-0.16824543176679094</v>
      </c>
      <c r="D46" s="76">
        <f t="shared" si="2"/>
        <v>-4.8920758093238932E-2</v>
      </c>
      <c r="E46" s="76">
        <f t="shared" si="2"/>
        <v>-6.8726594738330926E-2</v>
      </c>
      <c r="F46" s="76">
        <f t="shared" si="2"/>
        <v>-7.880130062956045E-2</v>
      </c>
    </row>
    <row r="47" spans="1:26" ht="26.4">
      <c r="A47" s="72" t="s">
        <v>47</v>
      </c>
      <c r="B47" s="32">
        <f>((B41-B33)/B33)</f>
        <v>-0.28582682011200689</v>
      </c>
      <c r="C47" s="32">
        <f t="shared" ref="C47:F47" si="3">((C41-C33)/C33)</f>
        <v>-0.29275187594836727</v>
      </c>
      <c r="D47" s="32">
        <f t="shared" si="3"/>
        <v>-0.16795866605453491</v>
      </c>
      <c r="E47" s="32">
        <f t="shared" si="3"/>
        <v>-0.16500063299917603</v>
      </c>
      <c r="F47" s="32">
        <f t="shared" si="3"/>
        <v>-0.18496517225747072</v>
      </c>
      <c r="J47" s="31"/>
    </row>
    <row r="48" spans="1:26" ht="14.4">
      <c r="A48" s="33"/>
      <c r="B48" s="32"/>
      <c r="C48" s="32"/>
      <c r="D48" s="77">
        <f>D32-D40</f>
        <v>30794</v>
      </c>
      <c r="E48" s="32"/>
      <c r="F48" s="32"/>
    </row>
    <row r="49" spans="1:6" ht="15">
      <c r="A49" s="61" t="s">
        <v>60</v>
      </c>
    </row>
    <row r="50" spans="1:6">
      <c r="A50" t="s">
        <v>61</v>
      </c>
    </row>
    <row r="54" spans="1:6" ht="14.4" thickBot="1">
      <c r="C54">
        <v>2008</v>
      </c>
      <c r="D54">
        <v>2009</v>
      </c>
      <c r="E54">
        <v>2010</v>
      </c>
      <c r="F54">
        <v>2011</v>
      </c>
    </row>
    <row r="55" spans="1:6" ht="15" thickBot="1">
      <c r="B55" t="s">
        <v>48</v>
      </c>
      <c r="C55" s="29">
        <f>C11</f>
        <v>0.15</v>
      </c>
      <c r="D55" s="29">
        <f>C12</f>
        <v>0.16</v>
      </c>
      <c r="E55" s="29">
        <f>C13</f>
        <v>0.192</v>
      </c>
      <c r="F55" s="29">
        <f>C14</f>
        <v>0.185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A437-ECFA-41F7-A1AD-B77AF73585E9}">
  <dimension ref="A1:AH38"/>
  <sheetViews>
    <sheetView zoomScale="90" zoomScaleNormal="90" workbookViewId="0">
      <pane xSplit="1" topLeftCell="V1" activePane="topRight" state="frozen"/>
      <selection pane="topRight" activeCell="AG22" sqref="AG22"/>
    </sheetView>
  </sheetViews>
  <sheetFormatPr defaultRowHeight="13.8"/>
  <cols>
    <col min="1" max="3" width="20.8984375" customWidth="1"/>
    <col min="4" max="4" width="9" customWidth="1"/>
    <col min="5" max="5" width="10.8984375" hidden="1" customWidth="1"/>
    <col min="6" max="6" width="12.5" hidden="1" customWidth="1"/>
    <col min="7" max="7" width="11.5" hidden="1" customWidth="1"/>
    <col min="8" max="8" width="12.5" hidden="1" customWidth="1"/>
    <col min="9" max="9" width="11.5" hidden="1" customWidth="1"/>
    <col min="10" max="10" width="12.5" hidden="1" customWidth="1"/>
    <col min="11" max="11" width="11.5" hidden="1" customWidth="1"/>
    <col min="12" max="12" width="10.5" hidden="1" customWidth="1"/>
    <col min="13" max="13" width="11.5" customWidth="1"/>
    <col min="14" max="14" width="10.5" customWidth="1"/>
    <col min="15" max="15" width="11.5" customWidth="1"/>
    <col min="16" max="16" width="10.5" customWidth="1"/>
    <col min="17" max="17" width="11.5" customWidth="1"/>
    <col min="18" max="18" width="10.5" customWidth="1"/>
    <col min="19" max="19" width="11.5" customWidth="1"/>
    <col min="20" max="20" width="10.5" customWidth="1"/>
    <col min="21" max="21" width="11.5" customWidth="1"/>
    <col min="22" max="22" width="10.5" customWidth="1"/>
    <col min="27" max="28" width="8.69921875" customWidth="1"/>
  </cols>
  <sheetData>
    <row r="1" spans="1:34">
      <c r="B1">
        <v>2000</v>
      </c>
      <c r="C1" t="s">
        <v>2</v>
      </c>
      <c r="E1">
        <v>2005</v>
      </c>
      <c r="F1" t="s">
        <v>2</v>
      </c>
      <c r="G1">
        <v>2006</v>
      </c>
      <c r="H1" t="s">
        <v>2</v>
      </c>
      <c r="I1">
        <v>2007</v>
      </c>
      <c r="J1" t="s">
        <v>2</v>
      </c>
      <c r="K1">
        <v>2008</v>
      </c>
      <c r="L1" t="s">
        <v>2</v>
      </c>
      <c r="M1">
        <v>2009</v>
      </c>
      <c r="N1" t="s">
        <v>2</v>
      </c>
      <c r="O1">
        <v>2010</v>
      </c>
      <c r="P1" t="s">
        <v>2</v>
      </c>
      <c r="Q1">
        <v>2011</v>
      </c>
      <c r="R1" t="s">
        <v>2</v>
      </c>
      <c r="S1">
        <v>2012</v>
      </c>
      <c r="T1" t="s">
        <v>2</v>
      </c>
      <c r="U1">
        <v>2013</v>
      </c>
      <c r="V1" t="s">
        <v>2</v>
      </c>
      <c r="W1">
        <v>2014</v>
      </c>
      <c r="X1" t="s">
        <v>2</v>
      </c>
      <c r="Y1">
        <v>2015</v>
      </c>
      <c r="Z1" t="s">
        <v>2</v>
      </c>
      <c r="AA1">
        <v>2016</v>
      </c>
      <c r="AB1" t="s">
        <v>2</v>
      </c>
      <c r="AC1">
        <v>2017</v>
      </c>
      <c r="AD1" t="s">
        <v>2</v>
      </c>
      <c r="AE1">
        <v>2018</v>
      </c>
      <c r="AF1" t="s">
        <v>2</v>
      </c>
      <c r="AG1">
        <v>2019</v>
      </c>
      <c r="AH1" t="s">
        <v>2</v>
      </c>
    </row>
    <row r="2" spans="1:34">
      <c r="A2" s="1" t="s">
        <v>1</v>
      </c>
    </row>
    <row r="3" spans="1:34" ht="41.4">
      <c r="A3" s="4" t="s">
        <v>8</v>
      </c>
      <c r="B3" s="5">
        <v>638175</v>
      </c>
      <c r="C3" s="5"/>
      <c r="E3" s="5">
        <v>674720</v>
      </c>
      <c r="F3" s="5">
        <v>12742</v>
      </c>
      <c r="G3" s="5">
        <v>701611</v>
      </c>
      <c r="H3" s="5">
        <v>10974</v>
      </c>
      <c r="I3">
        <v>736311</v>
      </c>
      <c r="J3">
        <v>11176</v>
      </c>
      <c r="K3" s="5">
        <v>756348</v>
      </c>
      <c r="L3" s="5">
        <v>13017</v>
      </c>
      <c r="M3" s="5">
        <v>775153</v>
      </c>
      <c r="N3" s="5">
        <v>5992</v>
      </c>
      <c r="O3" s="5">
        <v>778112</v>
      </c>
      <c r="P3" s="5">
        <v>3564</v>
      </c>
      <c r="Q3" s="5">
        <v>802140</v>
      </c>
      <c r="R3" s="5">
        <v>2409</v>
      </c>
      <c r="S3" s="5">
        <v>822436</v>
      </c>
      <c r="T3" s="5">
        <v>3963</v>
      </c>
      <c r="U3" s="5">
        <v>864122</v>
      </c>
      <c r="V3" s="5">
        <v>7080</v>
      </c>
      <c r="W3" s="5">
        <v>893323</v>
      </c>
      <c r="X3" s="5">
        <v>6713</v>
      </c>
      <c r="Y3" s="5">
        <v>911304</v>
      </c>
      <c r="Z3" s="5">
        <v>6941</v>
      </c>
      <c r="AA3" s="5">
        <v>926865</v>
      </c>
      <c r="AB3" s="5">
        <v>7023</v>
      </c>
      <c r="AC3">
        <v>931092</v>
      </c>
      <c r="AD3">
        <v>6893</v>
      </c>
      <c r="AE3">
        <v>943092</v>
      </c>
      <c r="AF3">
        <v>7199</v>
      </c>
      <c r="AG3" s="5">
        <v>954114</v>
      </c>
      <c r="AH3" s="5">
        <v>7874</v>
      </c>
    </row>
    <row r="4" spans="1:34">
      <c r="A4" s="2" t="s">
        <v>9</v>
      </c>
    </row>
    <row r="5" spans="1:34">
      <c r="A5" t="s">
        <v>10</v>
      </c>
      <c r="B5" s="5">
        <v>48971</v>
      </c>
      <c r="C5" s="5"/>
      <c r="E5" s="5">
        <v>56207</v>
      </c>
      <c r="F5" s="5">
        <v>9189</v>
      </c>
      <c r="G5" s="5">
        <v>57710</v>
      </c>
      <c r="H5" s="5">
        <v>6681</v>
      </c>
      <c r="I5" s="5">
        <v>64809</v>
      </c>
      <c r="J5" s="5">
        <v>6239</v>
      </c>
      <c r="K5" s="5">
        <v>63175</v>
      </c>
      <c r="L5" s="5">
        <v>7151</v>
      </c>
      <c r="M5" s="5">
        <v>69056</v>
      </c>
      <c r="N5" s="5">
        <v>8096</v>
      </c>
      <c r="O5" s="5">
        <v>79592</v>
      </c>
      <c r="P5" s="5">
        <v>8714</v>
      </c>
      <c r="Q5" s="5">
        <v>76966</v>
      </c>
      <c r="R5" s="5">
        <v>7544</v>
      </c>
      <c r="S5" s="5">
        <v>85822</v>
      </c>
      <c r="T5" s="5">
        <v>8660</v>
      </c>
      <c r="U5" s="5">
        <v>74144</v>
      </c>
      <c r="V5" s="5">
        <v>7270</v>
      </c>
      <c r="W5" s="5">
        <v>77133</v>
      </c>
      <c r="X5" s="5">
        <v>8729</v>
      </c>
      <c r="Y5" s="5">
        <v>65192</v>
      </c>
      <c r="Z5" s="5">
        <v>7600</v>
      </c>
      <c r="AA5">
        <v>63818</v>
      </c>
      <c r="AB5">
        <v>6757</v>
      </c>
      <c r="AC5">
        <v>65966</v>
      </c>
      <c r="AD5">
        <v>8041</v>
      </c>
      <c r="AE5">
        <v>59359</v>
      </c>
      <c r="AF5">
        <v>6252</v>
      </c>
      <c r="AG5">
        <v>65204</v>
      </c>
      <c r="AH5">
        <v>8411</v>
      </c>
    </row>
    <row r="6" spans="1:34">
      <c r="A6" t="s">
        <v>11</v>
      </c>
      <c r="B6" s="5">
        <v>20407</v>
      </c>
      <c r="C6" s="5"/>
      <c r="E6" s="5">
        <v>32703</v>
      </c>
      <c r="F6" s="5">
        <v>5113</v>
      </c>
      <c r="G6" s="5">
        <v>29827</v>
      </c>
      <c r="H6" s="5">
        <v>5489</v>
      </c>
      <c r="I6" s="5">
        <v>26797</v>
      </c>
      <c r="J6" s="5">
        <v>5967</v>
      </c>
      <c r="K6" s="5">
        <v>27676</v>
      </c>
      <c r="L6" s="5">
        <v>5762</v>
      </c>
      <c r="M6" s="5">
        <v>37360</v>
      </c>
      <c r="N6" s="5">
        <v>5955</v>
      </c>
      <c r="O6" s="5">
        <v>40836</v>
      </c>
      <c r="P6" s="5">
        <v>6968</v>
      </c>
      <c r="Q6" s="5">
        <v>39274</v>
      </c>
      <c r="R6" s="5">
        <v>6244</v>
      </c>
      <c r="S6" s="5">
        <v>38521</v>
      </c>
      <c r="T6" s="5">
        <v>6357</v>
      </c>
      <c r="U6" s="5">
        <v>38539</v>
      </c>
      <c r="V6" s="5">
        <v>5989</v>
      </c>
      <c r="W6" s="5">
        <v>43239</v>
      </c>
      <c r="X6" s="5">
        <v>7150</v>
      </c>
      <c r="Y6" s="5">
        <v>31461</v>
      </c>
      <c r="Z6" s="5">
        <v>6454</v>
      </c>
      <c r="AA6" s="5">
        <v>30361</v>
      </c>
      <c r="AB6" s="5">
        <v>5665</v>
      </c>
      <c r="AC6">
        <v>22939</v>
      </c>
      <c r="AD6">
        <v>5042</v>
      </c>
      <c r="AE6">
        <v>31540</v>
      </c>
      <c r="AF6">
        <v>7063</v>
      </c>
      <c r="AG6">
        <v>21166</v>
      </c>
      <c r="AH6">
        <v>5523</v>
      </c>
    </row>
    <row r="7" spans="1:34">
      <c r="A7" t="s">
        <v>12</v>
      </c>
      <c r="B7" s="5">
        <v>22633</v>
      </c>
      <c r="C7" s="5"/>
      <c r="E7" s="5">
        <v>33231</v>
      </c>
      <c r="F7" s="5">
        <v>6223</v>
      </c>
      <c r="G7" s="5">
        <v>36980</v>
      </c>
      <c r="H7" s="5">
        <v>5738</v>
      </c>
      <c r="I7" s="5">
        <v>37614</v>
      </c>
      <c r="J7" s="5">
        <v>6381</v>
      </c>
      <c r="K7" s="5">
        <v>38090</v>
      </c>
      <c r="L7" s="5">
        <v>6305</v>
      </c>
      <c r="M7" s="5">
        <v>36514</v>
      </c>
      <c r="N7" s="5">
        <v>6136</v>
      </c>
      <c r="O7" s="5">
        <v>41644</v>
      </c>
      <c r="P7" s="5">
        <v>5924</v>
      </c>
      <c r="Q7" s="5">
        <v>46250</v>
      </c>
      <c r="R7" s="5">
        <v>7513</v>
      </c>
      <c r="S7" s="5">
        <v>42516</v>
      </c>
      <c r="T7" s="5">
        <v>5855</v>
      </c>
      <c r="U7" s="5">
        <v>41489</v>
      </c>
      <c r="V7" s="5">
        <v>7476</v>
      </c>
      <c r="W7" s="5">
        <v>45186</v>
      </c>
      <c r="X7" s="5">
        <v>7688</v>
      </c>
      <c r="Y7" s="5">
        <v>35143</v>
      </c>
      <c r="Z7" s="5">
        <v>5982</v>
      </c>
      <c r="AA7" s="5">
        <v>30524</v>
      </c>
      <c r="AB7" s="5">
        <v>5682</v>
      </c>
      <c r="AC7">
        <v>33050</v>
      </c>
      <c r="AD7">
        <v>6591</v>
      </c>
      <c r="AE7">
        <v>34821</v>
      </c>
      <c r="AF7">
        <v>5365</v>
      </c>
      <c r="AG7">
        <v>29676</v>
      </c>
      <c r="AH7">
        <v>6652</v>
      </c>
    </row>
    <row r="8" spans="1:34">
      <c r="A8" t="s">
        <v>13</v>
      </c>
      <c r="B8" s="5">
        <v>27128</v>
      </c>
      <c r="C8" s="5"/>
      <c r="E8" s="5">
        <v>30122</v>
      </c>
      <c r="F8" s="5">
        <v>6678</v>
      </c>
      <c r="G8" s="5">
        <v>31034</v>
      </c>
      <c r="H8" s="5">
        <v>5678</v>
      </c>
      <c r="I8" s="5">
        <v>38805</v>
      </c>
      <c r="J8" s="5">
        <v>6471</v>
      </c>
      <c r="K8" s="5">
        <v>33893</v>
      </c>
      <c r="L8" s="5">
        <v>6677</v>
      </c>
      <c r="M8" s="5">
        <v>39889</v>
      </c>
      <c r="N8" s="5">
        <v>6456</v>
      </c>
      <c r="O8" s="5">
        <v>44262</v>
      </c>
      <c r="P8" s="5">
        <v>6436</v>
      </c>
      <c r="Q8" s="5">
        <v>41590</v>
      </c>
      <c r="R8" s="5">
        <v>6805</v>
      </c>
      <c r="S8" s="5">
        <v>39075</v>
      </c>
      <c r="T8" s="5">
        <v>5995</v>
      </c>
      <c r="U8" s="5">
        <v>37892</v>
      </c>
      <c r="V8" s="5">
        <v>7047</v>
      </c>
      <c r="W8" s="5">
        <v>38111</v>
      </c>
      <c r="X8" s="5">
        <v>6129</v>
      </c>
      <c r="Y8" s="5">
        <v>39121</v>
      </c>
      <c r="Z8" s="5">
        <v>6506</v>
      </c>
      <c r="AA8" s="5">
        <v>36661</v>
      </c>
      <c r="AB8" s="5">
        <v>6340</v>
      </c>
      <c r="AC8">
        <v>36096</v>
      </c>
      <c r="AD8">
        <v>6857</v>
      </c>
      <c r="AE8">
        <v>30379</v>
      </c>
      <c r="AF8">
        <v>6695</v>
      </c>
      <c r="AG8">
        <v>36679</v>
      </c>
      <c r="AH8">
        <v>5998</v>
      </c>
    </row>
    <row r="9" spans="1:34">
      <c r="A9" t="s">
        <v>15</v>
      </c>
      <c r="B9" s="5">
        <v>29435</v>
      </c>
      <c r="C9" s="5"/>
      <c r="E9" s="5">
        <v>32692</v>
      </c>
      <c r="F9" s="5">
        <v>9910</v>
      </c>
      <c r="G9" s="5">
        <v>30001</v>
      </c>
      <c r="H9" s="5">
        <v>5155</v>
      </c>
      <c r="I9" s="5">
        <v>37718</v>
      </c>
      <c r="J9" s="5">
        <v>5639</v>
      </c>
      <c r="K9" s="5">
        <v>37857</v>
      </c>
      <c r="L9" s="5">
        <v>6756</v>
      </c>
      <c r="M9" s="5">
        <v>37291</v>
      </c>
      <c r="N9" s="5">
        <v>6289</v>
      </c>
      <c r="O9" s="5">
        <v>41079</v>
      </c>
      <c r="P9" s="5">
        <v>6965</v>
      </c>
      <c r="Q9" s="5">
        <v>34613</v>
      </c>
      <c r="R9" s="5">
        <v>6191</v>
      </c>
      <c r="S9" s="5">
        <v>39178</v>
      </c>
      <c r="T9" s="5">
        <v>6068</v>
      </c>
      <c r="U9" s="5">
        <v>36681</v>
      </c>
      <c r="V9" s="5">
        <v>6427</v>
      </c>
      <c r="W9" s="5">
        <v>38250</v>
      </c>
      <c r="X9" s="5">
        <v>5163</v>
      </c>
      <c r="Y9" s="5">
        <v>39057</v>
      </c>
      <c r="Z9" s="5">
        <v>5489</v>
      </c>
      <c r="AA9" s="5">
        <v>36202</v>
      </c>
      <c r="AB9" s="5">
        <v>5549</v>
      </c>
      <c r="AC9">
        <v>35082</v>
      </c>
      <c r="AD9">
        <v>6473</v>
      </c>
      <c r="AE9">
        <v>36035</v>
      </c>
      <c r="AF9">
        <v>6781</v>
      </c>
      <c r="AG9">
        <v>30283</v>
      </c>
      <c r="AH9">
        <v>6927</v>
      </c>
    </row>
    <row r="10" spans="1:34">
      <c r="A10" t="s">
        <v>16</v>
      </c>
      <c r="B10" s="5">
        <v>27525</v>
      </c>
      <c r="C10" s="5"/>
      <c r="E10" s="5">
        <v>26346</v>
      </c>
      <c r="F10" s="5">
        <v>6705</v>
      </c>
      <c r="G10" s="5">
        <v>29906</v>
      </c>
      <c r="H10" s="5">
        <v>4650</v>
      </c>
      <c r="I10" s="5">
        <v>31056</v>
      </c>
      <c r="J10" s="5">
        <v>6096</v>
      </c>
      <c r="K10" s="5">
        <v>29935</v>
      </c>
      <c r="L10" s="5">
        <v>5696</v>
      </c>
      <c r="M10" s="5">
        <v>31417</v>
      </c>
      <c r="N10" s="5">
        <v>4907</v>
      </c>
      <c r="O10" s="5">
        <v>31851</v>
      </c>
      <c r="P10" s="5">
        <v>4542</v>
      </c>
      <c r="Q10" s="5">
        <v>36268</v>
      </c>
      <c r="R10" s="5">
        <v>6113</v>
      </c>
      <c r="S10" s="5">
        <v>41470</v>
      </c>
      <c r="T10" s="5">
        <v>5858</v>
      </c>
      <c r="U10" s="5">
        <v>37838</v>
      </c>
      <c r="V10" s="5">
        <v>5329</v>
      </c>
      <c r="W10" s="5">
        <v>36152</v>
      </c>
      <c r="X10" s="5">
        <v>5418</v>
      </c>
      <c r="Y10" s="5">
        <v>47208</v>
      </c>
      <c r="Z10" s="5">
        <v>8716</v>
      </c>
      <c r="AA10" s="5">
        <v>35594</v>
      </c>
      <c r="AB10" s="5">
        <v>6018</v>
      </c>
      <c r="AC10">
        <v>40211</v>
      </c>
      <c r="AD10">
        <v>5972</v>
      </c>
      <c r="AE10">
        <v>35975</v>
      </c>
      <c r="AF10">
        <v>5932</v>
      </c>
      <c r="AG10">
        <v>39988</v>
      </c>
      <c r="AH10">
        <v>6620</v>
      </c>
    </row>
    <row r="11" spans="1:34">
      <c r="A11" t="s">
        <v>19</v>
      </c>
      <c r="B11" s="5">
        <v>11857</v>
      </c>
      <c r="C11" s="5"/>
      <c r="E11" s="5">
        <v>13814</v>
      </c>
      <c r="F11" s="5">
        <v>4636</v>
      </c>
      <c r="G11" s="5">
        <v>13834</v>
      </c>
      <c r="H11" s="5">
        <v>3716</v>
      </c>
      <c r="I11" s="5">
        <v>9609</v>
      </c>
      <c r="J11" s="5">
        <v>2572</v>
      </c>
      <c r="K11" s="5">
        <v>17250</v>
      </c>
      <c r="L11" s="5">
        <v>4218</v>
      </c>
      <c r="M11" s="5">
        <v>18142</v>
      </c>
      <c r="N11" s="5">
        <v>4039</v>
      </c>
      <c r="O11" s="5">
        <v>16059</v>
      </c>
      <c r="P11" s="5">
        <v>3749</v>
      </c>
      <c r="Q11" s="5">
        <v>14281</v>
      </c>
      <c r="R11" s="5">
        <v>3729</v>
      </c>
      <c r="S11" s="5">
        <v>10947</v>
      </c>
      <c r="T11" s="5">
        <v>3406</v>
      </c>
      <c r="U11" s="5">
        <v>14063</v>
      </c>
      <c r="V11" s="5">
        <v>3134</v>
      </c>
      <c r="W11" s="5">
        <v>14689</v>
      </c>
      <c r="X11" s="5">
        <v>4672</v>
      </c>
      <c r="Y11" s="5">
        <v>18163</v>
      </c>
      <c r="Z11" s="5">
        <v>5012</v>
      </c>
      <c r="AA11" s="5">
        <v>13257</v>
      </c>
      <c r="AB11" s="5">
        <v>3241</v>
      </c>
      <c r="AC11">
        <v>14517</v>
      </c>
      <c r="AD11">
        <v>4572</v>
      </c>
      <c r="AE11">
        <v>15293</v>
      </c>
      <c r="AF11">
        <v>4718</v>
      </c>
      <c r="AG11">
        <v>14980</v>
      </c>
      <c r="AH11">
        <v>4311</v>
      </c>
    </row>
    <row r="12" spans="1:34">
      <c r="A12" t="s">
        <v>20</v>
      </c>
      <c r="B12" s="5">
        <v>14431</v>
      </c>
      <c r="C12" s="5"/>
      <c r="E12" s="5">
        <v>18616</v>
      </c>
      <c r="F12" s="5">
        <v>4569</v>
      </c>
      <c r="G12" s="5">
        <v>22516</v>
      </c>
      <c r="H12" s="5">
        <v>4185</v>
      </c>
      <c r="I12" s="5">
        <v>17136</v>
      </c>
      <c r="J12" s="5">
        <v>3771</v>
      </c>
      <c r="K12" s="5">
        <v>19122</v>
      </c>
      <c r="L12" s="5">
        <v>4080</v>
      </c>
      <c r="M12" s="5">
        <v>19167</v>
      </c>
      <c r="N12" s="5">
        <v>4548</v>
      </c>
      <c r="O12" s="5">
        <v>15597</v>
      </c>
      <c r="P12" s="5">
        <v>4290</v>
      </c>
      <c r="Q12" s="5">
        <v>16840</v>
      </c>
      <c r="R12" s="5">
        <v>3342</v>
      </c>
      <c r="S12" s="5">
        <v>18104</v>
      </c>
      <c r="T12" s="5">
        <v>3346</v>
      </c>
      <c r="U12" s="5">
        <v>26364</v>
      </c>
      <c r="V12" s="5">
        <v>4928</v>
      </c>
      <c r="W12" s="5">
        <v>23842</v>
      </c>
      <c r="X12" s="5">
        <v>4675</v>
      </c>
      <c r="Y12" s="5">
        <v>23802</v>
      </c>
      <c r="Z12" s="5">
        <v>4447</v>
      </c>
      <c r="AA12" s="5">
        <v>20496</v>
      </c>
      <c r="AB12" s="5">
        <v>4445</v>
      </c>
      <c r="AC12">
        <v>25583</v>
      </c>
      <c r="AD12">
        <v>4936</v>
      </c>
      <c r="AE12">
        <v>22631</v>
      </c>
      <c r="AF12">
        <v>6063</v>
      </c>
      <c r="AG12">
        <v>22906</v>
      </c>
      <c r="AH12">
        <v>5433</v>
      </c>
    </row>
    <row r="13" spans="1:34" s="21" customFormat="1">
      <c r="A13" s="21" t="s">
        <v>14</v>
      </c>
      <c r="B13" s="24">
        <f>SUM(B5:B12)</f>
        <v>202387</v>
      </c>
      <c r="C13" s="21">
        <f>SQRT(SUMSQ(C5:C12))</f>
        <v>0</v>
      </c>
      <c r="E13" s="24">
        <f>SUM(E5:E12)</f>
        <v>243731</v>
      </c>
      <c r="F13" s="24">
        <f>SQRT(SUMSQ(F5:F12))</f>
        <v>19479.09867011305</v>
      </c>
      <c r="G13" s="24">
        <f>SUM(G5:G12)</f>
        <v>251808</v>
      </c>
      <c r="H13" s="24">
        <f>SQRT(SUMSQ(H5:H12))</f>
        <v>14813.798162524019</v>
      </c>
      <c r="I13" s="24">
        <f>SUM(I5:I12)</f>
        <v>263544</v>
      </c>
      <c r="J13" s="24">
        <f>SQRT(SUMSQ(J5:J12))</f>
        <v>15713.572922795121</v>
      </c>
      <c r="K13" s="24">
        <f>SUM(K5:K12)</f>
        <v>266998</v>
      </c>
      <c r="L13" s="24">
        <f>SQRT(SUMSQ(L5:L12))</f>
        <v>16768.9795455776</v>
      </c>
      <c r="M13" s="24">
        <f>SUM(M5:M12)</f>
        <v>288836</v>
      </c>
      <c r="N13" s="24">
        <f>SQRT(SUMSQ(N5:N12))</f>
        <v>16762.030545253161</v>
      </c>
      <c r="O13" s="24">
        <f>SUM(O5:O12)</f>
        <v>310920</v>
      </c>
      <c r="P13" s="24">
        <f>SQRT(SUMSQ(P5:P12))</f>
        <v>17395.481654728621</v>
      </c>
      <c r="Q13" s="24">
        <f>SUM(Q5:Q12)</f>
        <v>306082</v>
      </c>
      <c r="R13" s="24">
        <f>SQRT(SUMSQ(R5:R12))</f>
        <v>17303.881674352724</v>
      </c>
      <c r="S13" s="24">
        <f>SUM(S5:S12)</f>
        <v>315633</v>
      </c>
      <c r="T13" s="24">
        <f>SQRT(SUMSQ(T5:T12))</f>
        <v>16720.090878939624</v>
      </c>
      <c r="U13" s="24">
        <f>SUM(U5:U12)</f>
        <v>307010</v>
      </c>
      <c r="V13" s="24">
        <f>SQRT(SUMSQ(V5:V12))</f>
        <v>17265.095308164389</v>
      </c>
      <c r="W13" s="25">
        <f>SUM(W5:W12)</f>
        <v>316602</v>
      </c>
      <c r="X13" s="25">
        <f>SQRT(SUMSQ(X5:X12))</f>
        <v>17991.176392887708</v>
      </c>
      <c r="Y13" s="25">
        <f>SUM(Y5:Y12)</f>
        <v>299147</v>
      </c>
      <c r="Z13" s="25">
        <f>SQRT(SUMSQ(Z5:Z12))</f>
        <v>18125.126371973245</v>
      </c>
      <c r="AA13" s="25">
        <f>SUM(AA5:AA12)</f>
        <v>266913</v>
      </c>
      <c r="AB13" s="25">
        <f>SQRT(SUMSQ(AB5:AB12))</f>
        <v>15732.127287814576</v>
      </c>
      <c r="AC13" s="21">
        <f>SUM(AC5:AC12)</f>
        <v>273444</v>
      </c>
      <c r="AD13" s="27">
        <f>SQRT(SUMSQ(AD5:AD12))</f>
        <v>17417.54770339384</v>
      </c>
      <c r="AE13" s="21">
        <f>SUM(AE5:AE12)</f>
        <v>266033</v>
      </c>
      <c r="AF13" s="21">
        <f>SQRT(SUMSQ(AF5:AF12))</f>
        <v>17400.281635651761</v>
      </c>
      <c r="AG13" s="21">
        <f>SUM(AG5:AG12)</f>
        <v>260882</v>
      </c>
      <c r="AH13" s="21">
        <f>SQRT(SUMSQ(AH5:AH12))</f>
        <v>17927.172030189256</v>
      </c>
    </row>
    <row r="14" spans="1:34" s="21" customFormat="1">
      <c r="A14" s="21" t="s">
        <v>17</v>
      </c>
      <c r="B14" s="22">
        <f>B13/B3</f>
        <v>0.31713401496454735</v>
      </c>
      <c r="C14" s="22">
        <f>(SQRT(C13^2-(B14^2*C3^2)))/B3</f>
        <v>0</v>
      </c>
      <c r="E14" s="22">
        <f>E13/E3</f>
        <v>0.36123280768318711</v>
      </c>
      <c r="F14" s="22">
        <f>(SQRT(F13^2-(E14^2*F3^2)))/E3</f>
        <v>2.8052338096932673E-2</v>
      </c>
      <c r="G14" s="22">
        <f>G13/G3</f>
        <v>0.35889973218777926</v>
      </c>
      <c r="H14" s="22">
        <f>(SQRT(H13^2-(G14^2*H3^2)))/G3</f>
        <v>2.0354052766896117E-2</v>
      </c>
      <c r="I14" s="22">
        <f>I13/I3</f>
        <v>0.3579248442573858</v>
      </c>
      <c r="J14" s="22">
        <f>(SQRT(J13^2-(I14^2*J3^2)))/I3</f>
        <v>2.063786711338475E-2</v>
      </c>
      <c r="K14" s="22">
        <f>K13/K3</f>
        <v>0.35300946125328553</v>
      </c>
      <c r="L14" s="22">
        <f>(SQRT(L13^2-(K14^2*L3^2)))/K3</f>
        <v>2.1322334153405079E-2</v>
      </c>
      <c r="M14" s="22">
        <f>M13/M3</f>
        <v>0.37261805088801825</v>
      </c>
      <c r="N14" s="22">
        <f>(SQRT(N13^2-(M14^2*N3^2)))/M3</f>
        <v>2.1431464162305871E-2</v>
      </c>
      <c r="O14" s="22">
        <f>O13/O3</f>
        <v>0.39958257937160718</v>
      </c>
      <c r="P14" s="22">
        <f>(SQRT(P13^2-(O14^2*P3^2)))/O3</f>
        <v>2.2280969703181368E-2</v>
      </c>
      <c r="Q14" s="22">
        <f>Q13/Q3</f>
        <v>0.38158176876854416</v>
      </c>
      <c r="R14" s="22">
        <f>(SQRT(R13^2-(Q14^2*R3^2)))/Q3</f>
        <v>2.1541686463918196E-2</v>
      </c>
      <c r="S14" s="22">
        <f>S13/S3</f>
        <v>0.38377819064340568</v>
      </c>
      <c r="T14" s="22">
        <f>(SQRT(T13^2-(S14^2*T3^2)))/S3</f>
        <v>2.024567703487783E-2</v>
      </c>
      <c r="U14" s="22">
        <f>U13/U3</f>
        <v>0.35528548052242626</v>
      </c>
      <c r="V14" s="22">
        <f>(SQRT(V13^2-(U14^2*V3^2)))/U3</f>
        <v>1.9766736095811914E-2</v>
      </c>
      <c r="W14" s="23">
        <f>W13/W3</f>
        <v>0.35440932339142728</v>
      </c>
      <c r="X14" s="23">
        <f>(SQRT(X13^2-(W14^2*X3^2)))/W3</f>
        <v>1.9962738473820789E-2</v>
      </c>
      <c r="Y14" s="23">
        <f>Y13/Y3</f>
        <v>0.32826257758113647</v>
      </c>
      <c r="Z14" s="23">
        <f>(SQRT(Z13^2-(Y14^2*Z3^2)))/Y3</f>
        <v>1.9731445572911479E-2</v>
      </c>
      <c r="AA14" s="23">
        <f>AA13/AA3</f>
        <v>0.28797397679273679</v>
      </c>
      <c r="AB14" s="23">
        <f>(SQRT(AB13^2-(AA14^2*AB3^2)))/AA3</f>
        <v>1.6832643798834576E-2</v>
      </c>
      <c r="AC14" s="21">
        <f>AC13/AC3</f>
        <v>0.29368096815352296</v>
      </c>
      <c r="AD14" s="21">
        <f>(SQRT(AD13^2-(AC14^2*AD3^2)))/AC3</f>
        <v>1.857980604759377E-2</v>
      </c>
      <c r="AE14" s="21">
        <f>AE13/AE3</f>
        <v>0.28208594707621315</v>
      </c>
      <c r="AF14" s="21">
        <f>(SQRT(AF13^2-(AE14^2*AF3^2)))/AE3</f>
        <v>1.8324166291657E-2</v>
      </c>
      <c r="AG14" s="21">
        <f>AG13/AG3</f>
        <v>0.27342854208197342</v>
      </c>
      <c r="AH14" s="21">
        <f>(SQRT(AH13^2-(AG14^2*AH3^2)))/AG3</f>
        <v>1.8653348422866586E-2</v>
      </c>
    </row>
    <row r="15" spans="1:34">
      <c r="A15" t="s">
        <v>3</v>
      </c>
      <c r="B15" s="3">
        <f>B14-C14</f>
        <v>0.31713401496454735</v>
      </c>
      <c r="C15" s="3"/>
      <c r="E15" s="3">
        <f>E14-F14</f>
        <v>0.33318046958625441</v>
      </c>
      <c r="F15" s="3"/>
      <c r="G15" s="3">
        <f>G14-H14</f>
        <v>0.33854567942088315</v>
      </c>
      <c r="H15" s="3"/>
      <c r="I15" s="3">
        <f>I14-J14</f>
        <v>0.33728697714400102</v>
      </c>
      <c r="J15" s="3"/>
      <c r="K15" s="3">
        <f>K14-L14</f>
        <v>0.33168712709988046</v>
      </c>
      <c r="L15" s="3"/>
      <c r="M15" s="3">
        <f>M14-N14</f>
        <v>0.3511865867257124</v>
      </c>
      <c r="N15" s="3"/>
      <c r="O15" s="3">
        <f>O14-P14</f>
        <v>0.3773016096684258</v>
      </c>
      <c r="P15" s="3"/>
      <c r="Q15" s="3">
        <f>Q14-R14</f>
        <v>0.36004008230462597</v>
      </c>
      <c r="R15" s="3"/>
      <c r="S15" s="3">
        <f>S14-T14</f>
        <v>0.36353251360852784</v>
      </c>
      <c r="T15" s="3"/>
      <c r="U15" s="3">
        <f>U14-V14</f>
        <v>0.33551874442661433</v>
      </c>
      <c r="V15" s="3"/>
      <c r="W15" s="3">
        <f>W14-X14</f>
        <v>0.33444658491760648</v>
      </c>
      <c r="X15" s="3"/>
      <c r="Y15" s="3">
        <f>Y14-Z14</f>
        <v>0.30853113200822502</v>
      </c>
      <c r="Z15" s="3"/>
      <c r="AA15" s="3">
        <f>AA14-AB14</f>
        <v>0.2711413329939022</v>
      </c>
      <c r="AB15" s="3"/>
      <c r="AC15">
        <f>AC14-AD14</f>
        <v>0.27510116210592916</v>
      </c>
      <c r="AE15">
        <f>AE14-AF14</f>
        <v>0.26376178078455614</v>
      </c>
      <c r="AG15">
        <f>AG14-AH14</f>
        <v>0.25477519365910684</v>
      </c>
    </row>
    <row r="16" spans="1:34">
      <c r="A16" t="s">
        <v>4</v>
      </c>
      <c r="B16" s="3">
        <f>B14+C14</f>
        <v>0.31713401496454735</v>
      </c>
      <c r="C16" s="3"/>
      <c r="E16" s="3">
        <f>E14+F14</f>
        <v>0.3892851457801198</v>
      </c>
      <c r="F16" s="3"/>
      <c r="G16" s="3">
        <f>G14+H14</f>
        <v>0.37925378495467538</v>
      </c>
      <c r="H16" s="3"/>
      <c r="I16" s="3">
        <f>I14+J14</f>
        <v>0.37856271137077058</v>
      </c>
      <c r="J16" s="3"/>
      <c r="K16" s="3">
        <f>K14+L14</f>
        <v>0.37433179540669059</v>
      </c>
      <c r="L16" s="3"/>
      <c r="M16" s="3">
        <f>M14+N14</f>
        <v>0.3940495150503241</v>
      </c>
      <c r="N16" s="3"/>
      <c r="O16" s="3">
        <f>O14+P14</f>
        <v>0.42186354907478857</v>
      </c>
      <c r="P16" s="3"/>
      <c r="Q16" s="3">
        <f>Q14+R14</f>
        <v>0.40312345523246235</v>
      </c>
      <c r="R16" s="3"/>
      <c r="S16" s="3">
        <f>S14+T14</f>
        <v>0.40402386767828352</v>
      </c>
      <c r="T16" s="3"/>
      <c r="U16" s="3">
        <f>U14+V14</f>
        <v>0.37505221661823818</v>
      </c>
      <c r="V16" s="3"/>
      <c r="W16" s="3">
        <f>W14+X14</f>
        <v>0.37437206186524807</v>
      </c>
      <c r="Y16" s="3">
        <f>Y14+Z14</f>
        <v>0.34799402315404793</v>
      </c>
      <c r="AA16" s="74">
        <f>AA14+AB14</f>
        <v>0.30480662059157138</v>
      </c>
      <c r="AC16">
        <f>AC14+AD14</f>
        <v>0.31226077420111675</v>
      </c>
      <c r="AE16">
        <f>AE14+AF14</f>
        <v>0.30041011336787016</v>
      </c>
      <c r="AG16">
        <f>AG14+AH14</f>
        <v>0.29208189050484001</v>
      </c>
    </row>
    <row r="17" spans="1:34">
      <c r="A17" t="s">
        <v>5</v>
      </c>
      <c r="B17" s="3">
        <f>(C14/1.645)/B14</f>
        <v>0</v>
      </c>
      <c r="C17" s="3"/>
      <c r="E17" s="3">
        <f>(F14/1.645)/E14</f>
        <v>4.7208040646740744E-2</v>
      </c>
      <c r="F17" s="3"/>
      <c r="G17" s="3">
        <f>(H14/1.645)/G14</f>
        <v>3.4475602089059101E-2</v>
      </c>
      <c r="H17" s="3"/>
      <c r="I17" s="3">
        <f>(J14/1.645)/I14</f>
        <v>3.5051536867824286E-2</v>
      </c>
      <c r="J17" s="3"/>
      <c r="K17" s="3">
        <f>(L14/1.645)/K14</f>
        <v>3.6718294219112747E-2</v>
      </c>
      <c r="L17" s="3"/>
      <c r="M17" s="3">
        <f>(N14/1.645)/M14</f>
        <v>3.4964075573694332E-2</v>
      </c>
      <c r="N17" s="3"/>
      <c r="O17" s="3">
        <f>(P14/1.645)/O14</f>
        <v>3.3897029382125604E-2</v>
      </c>
      <c r="P17" s="3"/>
      <c r="Q17" s="3">
        <f>(R14/1.645)/Q14</f>
        <v>3.4318332797457718E-2</v>
      </c>
      <c r="R17" s="3"/>
      <c r="S17" s="3">
        <f>(T14/1.645)/S14</f>
        <v>3.206905121987224E-2</v>
      </c>
      <c r="T17" s="3"/>
      <c r="U17" s="3">
        <f>(V14/1.645)/U14</f>
        <v>3.3821401674262425E-2</v>
      </c>
      <c r="V17" s="3"/>
      <c r="W17" s="15">
        <f>(X14/1.645)/W14</f>
        <v>3.424120791017591E-2</v>
      </c>
      <c r="Y17" s="15">
        <f>(Z14/1.645)/Y14</f>
        <v>3.6540259412929793E-2</v>
      </c>
      <c r="AA17" s="74">
        <f>(AB14/1.645)/AA14</f>
        <v>3.5533107282892433E-2</v>
      </c>
      <c r="AC17">
        <f>(AD14/1.645)/AC14</f>
        <v>3.8459131327315169E-2</v>
      </c>
      <c r="AE17">
        <f>(AF14/1.645)/AE14</f>
        <v>3.94890668289384E-2</v>
      </c>
      <c r="AG17">
        <f>(AH14/1.645)/AG14</f>
        <v>4.1471243079875542E-2</v>
      </c>
    </row>
    <row r="18" spans="1:34">
      <c r="A18" t="s">
        <v>3</v>
      </c>
      <c r="B18" s="3"/>
      <c r="C18" s="3"/>
      <c r="E18" s="8">
        <f>E13-F13</f>
        <v>224251.90132988695</v>
      </c>
      <c r="F18" s="3"/>
      <c r="G18" s="8">
        <f>G13-H13</f>
        <v>236994.20183747599</v>
      </c>
      <c r="H18" s="3"/>
      <c r="I18" s="8">
        <f>I13-J13</f>
        <v>247830.42707720489</v>
      </c>
      <c r="J18" s="3"/>
      <c r="K18" s="8">
        <f>K13-L13</f>
        <v>250229.0204544224</v>
      </c>
      <c r="L18" s="3"/>
      <c r="M18" s="8">
        <f>M13-N13</f>
        <v>272073.96945474681</v>
      </c>
      <c r="N18" s="3"/>
      <c r="O18" s="8">
        <f>O13-P13</f>
        <v>293524.51834527135</v>
      </c>
      <c r="P18" s="3"/>
      <c r="Q18" s="8">
        <f>Q13-R13</f>
        <v>288778.11832564726</v>
      </c>
      <c r="R18" s="3"/>
      <c r="S18" s="8">
        <f>S13-T13</f>
        <v>298912.90912106039</v>
      </c>
      <c r="T18" s="3"/>
      <c r="U18" s="8">
        <f>U13-V13</f>
        <v>289744.90469183563</v>
      </c>
      <c r="V18" s="3"/>
      <c r="W18">
        <f>W13-X13</f>
        <v>298610.82360711228</v>
      </c>
      <c r="Y18">
        <f>Y13-Z13</f>
        <v>281021.87362802675</v>
      </c>
      <c r="AA18">
        <f>AA13-AB13</f>
        <v>251180.87271218543</v>
      </c>
      <c r="AC18">
        <f>AC13-AD13</f>
        <v>256026.45229660615</v>
      </c>
      <c r="AE18">
        <f>AE13-AF13</f>
        <v>248632.71836434823</v>
      </c>
      <c r="AG18">
        <f>AG13-AH13</f>
        <v>242954.82796981075</v>
      </c>
    </row>
    <row r="19" spans="1:34">
      <c r="A19" t="s">
        <v>4</v>
      </c>
      <c r="B19" s="3"/>
      <c r="C19" s="3"/>
      <c r="E19" s="8">
        <f>E13+F13</f>
        <v>263210.09867011308</v>
      </c>
      <c r="F19" s="3"/>
      <c r="G19" s="8">
        <f>G13+H13</f>
        <v>266621.79816252401</v>
      </c>
      <c r="H19" s="3"/>
      <c r="I19" s="8">
        <f>I13+J13</f>
        <v>279257.57292279514</v>
      </c>
      <c r="J19" s="3"/>
      <c r="K19" s="8">
        <f>K13+L13</f>
        <v>283766.9795455776</v>
      </c>
      <c r="L19" s="3"/>
      <c r="M19" s="8">
        <f>M13+N13</f>
        <v>305598.03054525319</v>
      </c>
      <c r="N19" s="3"/>
      <c r="O19" s="8">
        <f>O13+P13</f>
        <v>328315.48165472865</v>
      </c>
      <c r="P19" s="3"/>
      <c r="Q19" s="8">
        <f>Q13+R13</f>
        <v>323385.88167435274</v>
      </c>
      <c r="R19" s="3"/>
      <c r="S19" s="8">
        <f>S13+T13</f>
        <v>332353.09087893961</v>
      </c>
      <c r="T19" s="3"/>
      <c r="U19" s="8">
        <f>U13+V13</f>
        <v>324275.09530816437</v>
      </c>
      <c r="V19" s="3"/>
      <c r="W19">
        <f>W13+X13</f>
        <v>334593.17639288772</v>
      </c>
      <c r="Y19">
        <f>Y13+Z13</f>
        <v>317272.12637197325</v>
      </c>
      <c r="AA19">
        <f>AA13+AB13</f>
        <v>282645.12728781457</v>
      </c>
      <c r="AC19">
        <f>AC13+AD13</f>
        <v>290861.54770339385</v>
      </c>
      <c r="AE19">
        <f>AE13+AF13</f>
        <v>283433.28163565177</v>
      </c>
      <c r="AG19">
        <f>AG13+AH13</f>
        <v>278809.17203018925</v>
      </c>
    </row>
    <row r="20" spans="1:34">
      <c r="A20" s="1"/>
      <c r="AA20" s="15"/>
    </row>
    <row r="21" spans="1:34" s="21" customFormat="1">
      <c r="A21" s="21" t="s">
        <v>23</v>
      </c>
      <c r="B21" s="24">
        <f>SUM(B5:B7)</f>
        <v>92011</v>
      </c>
      <c r="C21" s="24">
        <f>SQRT(SUMSQ(C5:C7))</f>
        <v>0</v>
      </c>
      <c r="D21" s="24"/>
      <c r="E21" s="24">
        <f>SUM(E5:E7)</f>
        <v>122141</v>
      </c>
      <c r="F21" s="24">
        <f>SQRT(SUMSQ(F5:F7))</f>
        <v>12219.092396737165</v>
      </c>
      <c r="G21" s="24">
        <f>SUM(G5:G7)</f>
        <v>124517</v>
      </c>
      <c r="H21" s="24">
        <f>SQRT(SUMSQ(H5:H7))</f>
        <v>10377.356407100991</v>
      </c>
      <c r="I21" s="24">
        <f>SUM(I5:I7)</f>
        <v>129220</v>
      </c>
      <c r="J21" s="24">
        <f>SQRT(SUMSQ(J5:J7))</f>
        <v>10735.332831356463</v>
      </c>
      <c r="K21" s="24">
        <f>SUM(K5:K7)</f>
        <v>128941</v>
      </c>
      <c r="L21" s="24">
        <f>SQRT(SUMSQ(L5:L7))</f>
        <v>11139.590207902624</v>
      </c>
      <c r="M21" s="24">
        <f>SUM(M5:M7)</f>
        <v>142930</v>
      </c>
      <c r="N21" s="24">
        <f>SQRT(SUMSQ(N5:N7))</f>
        <v>11775.301991881142</v>
      </c>
      <c r="O21" s="24">
        <f>SUM(O5:O7)</f>
        <v>162072</v>
      </c>
      <c r="P21" s="24">
        <f>SQRT(SUMSQ(P5:P7))</f>
        <v>12632.521363528343</v>
      </c>
      <c r="Q21" s="24">
        <f>SUM(Q5:Q7)</f>
        <v>162490</v>
      </c>
      <c r="R21" s="24">
        <f>SQRT(SUMSQ(R5:R7))</f>
        <v>12342.797130310455</v>
      </c>
      <c r="S21" s="24">
        <f>SUM(S5:S7)</f>
        <v>166859</v>
      </c>
      <c r="T21" s="24">
        <f>SQRT(SUMSQ(T5:T7))</f>
        <v>12234.707761119593</v>
      </c>
      <c r="U21" s="24">
        <f>SUM(U5:U7)</f>
        <v>154172</v>
      </c>
      <c r="V21" s="24">
        <f>SQRT(SUMSQ(V5:V7))</f>
        <v>12025.456207562356</v>
      </c>
      <c r="W21" s="25">
        <f>SUM(W5:W7)</f>
        <v>165558</v>
      </c>
      <c r="X21" s="21">
        <f>SQRT(SUMSQ(X5:X7))</f>
        <v>13653.691259143076</v>
      </c>
      <c r="Y21" s="25">
        <f>SUM(Y5:Y7)</f>
        <v>131796</v>
      </c>
      <c r="Z21" s="21">
        <f>SQRT(SUMSQ(Z5:Z7))</f>
        <v>11627.486400766074</v>
      </c>
      <c r="AA21" s="21">
        <f>SUM(AA5:AA7)</f>
        <v>124703</v>
      </c>
      <c r="AB21" s="21">
        <f>SQRT(SUMSQ(AB5:AB7))</f>
        <v>10489.728213828994</v>
      </c>
      <c r="AC21" s="21">
        <f>SUM(AC5:AC7)</f>
        <v>121955</v>
      </c>
      <c r="AD21" s="21">
        <f>SQRT(SUMSQ(AD5:AD7))</f>
        <v>11555.116875220259</v>
      </c>
      <c r="AE21" s="21">
        <f>SUM(AE5:AE7)</f>
        <v>125720</v>
      </c>
      <c r="AF21" s="21">
        <f>SQRT(SUMSQ(AF5:AF7))</f>
        <v>10851.57583026539</v>
      </c>
      <c r="AG21" s="21">
        <f>SUM(AG5:AG7)</f>
        <v>116046</v>
      </c>
      <c r="AH21" s="21">
        <f>SQRT(SUMSQ(AH5:AH7))</f>
        <v>12062.236691426677</v>
      </c>
    </row>
    <row r="22" spans="1:34" s="21" customFormat="1">
      <c r="A22" s="21" t="s">
        <v>53</v>
      </c>
      <c r="B22" s="22">
        <f>B21/B3</f>
        <v>0.1441783209934579</v>
      </c>
      <c r="C22" s="22">
        <f>(SQRT(C21^2-(B22^2*C3^2)))/B3</f>
        <v>0</v>
      </c>
      <c r="E22" s="22">
        <f>E21/E3</f>
        <v>0.18102472136589992</v>
      </c>
      <c r="F22" s="22">
        <f>(SQRT(F21^2-(E22^2*F3^2)))/E3</f>
        <v>1.7784274505458605E-2</v>
      </c>
      <c r="G22" s="22">
        <f>G21/G3</f>
        <v>0.17747298716810311</v>
      </c>
      <c r="H22" s="22">
        <f>(SQRT(H21^2-(G22^2*H3^2)))/G3</f>
        <v>1.4527935807782538E-2</v>
      </c>
      <c r="I22" s="22">
        <f>I21/I3</f>
        <v>0.17549649536676756</v>
      </c>
      <c r="J22" s="22">
        <f>(SQRT(J21^2-(I22^2*J3^2)))/I3</f>
        <v>1.4334489996343881E-2</v>
      </c>
      <c r="K22" s="22">
        <f>K21/K3</f>
        <v>0.17047840412085441</v>
      </c>
      <c r="L22" s="22">
        <f>(SQRT(L21^2-(K22^2*L3^2)))/K3</f>
        <v>1.4432929699172571E-2</v>
      </c>
      <c r="M22" s="22">
        <f>M21/M3</f>
        <v>0.18438940441435434</v>
      </c>
      <c r="N22" s="22">
        <f>(SQRT(N21^2-(M22^2*N3^2)))/M3</f>
        <v>1.5123922052871289E-2</v>
      </c>
      <c r="O22" s="22">
        <f>O21/O3</f>
        <v>0.20828878104951473</v>
      </c>
      <c r="P22" s="22">
        <f>(SQRT(P21^2-(O22^2*P3^2)))/O3</f>
        <v>1.6206781185197621E-2</v>
      </c>
      <c r="Q22" s="22">
        <f>Q21/Q3</f>
        <v>0.20257062358191838</v>
      </c>
      <c r="R22" s="22">
        <f>(SQRT(R21^2-(Q22^2*R3^2)))/Q3</f>
        <v>1.5375304267190259E-2</v>
      </c>
      <c r="S22" s="22">
        <f>S21/S3</f>
        <v>0.20288387181494974</v>
      </c>
      <c r="T22" s="22">
        <f>(SQRT(T21^2-(S22^2*T3^2)))/S3</f>
        <v>1.4844024311904324E-2</v>
      </c>
      <c r="U22" s="22">
        <f>U21/U3</f>
        <v>0.1784146220093922</v>
      </c>
      <c r="V22" s="22">
        <f>(SQRT(V21^2-(U22^2*V3^2)))/U3</f>
        <v>1.38393989204765E-2</v>
      </c>
      <c r="W22" s="23">
        <f>W21/W3</f>
        <v>0.18532826312543169</v>
      </c>
      <c r="X22" s="23">
        <f>(SQRT(X21^2-(W22^2*X3^2)))/W3</f>
        <v>1.5220577825455148E-2</v>
      </c>
      <c r="Y22" s="23">
        <f>Y21/Y3</f>
        <v>0.14462352848226279</v>
      </c>
      <c r="Z22" s="23">
        <f>(SQRT(Z21^2-(Y22^2*Z3^2)))/Y3</f>
        <v>1.2711536012108138E-2</v>
      </c>
      <c r="AA22" s="78">
        <f>AA21/AA3</f>
        <v>0.13454278670572306</v>
      </c>
      <c r="AB22" s="23">
        <f>(SQRT(AB21^2-(AA22^2*AB3^2)))/AA3</f>
        <v>1.1271419723860051E-2</v>
      </c>
      <c r="AC22" s="79">
        <f>AC21/AC3</f>
        <v>0.13098061201256159</v>
      </c>
      <c r="AD22" s="21">
        <f>(SQRT(AD21^2-(AC22^2*AD3^2)))/AC3</f>
        <v>1.2372344718773094E-2</v>
      </c>
      <c r="AE22" s="79">
        <f>AE21/AE3</f>
        <v>0.13330618857969317</v>
      </c>
      <c r="AF22" s="21">
        <f>(SQRT(AF21^2-(AE22^2*AF3^2)))/AE3</f>
        <v>1.1461297236777497E-2</v>
      </c>
      <c r="AG22" s="21">
        <f>AG21/AG3</f>
        <v>0.12162697539287758</v>
      </c>
      <c r="AH22" s="21">
        <f>(SQRT(AH21^2-(AG22^2*AH3^2)))/AG3</f>
        <v>1.2602433544847762E-2</v>
      </c>
    </row>
    <row r="23" spans="1:34">
      <c r="A23" t="s">
        <v>3</v>
      </c>
      <c r="B23" s="3">
        <f>B22-C22</f>
        <v>0.1441783209934579</v>
      </c>
      <c r="C23" s="3"/>
      <c r="E23" s="3">
        <f>E22-F22</f>
        <v>0.16324044686044131</v>
      </c>
      <c r="F23" s="3"/>
      <c r="G23" s="3">
        <f>G22-H22</f>
        <v>0.16294505136032059</v>
      </c>
      <c r="H23" s="3"/>
      <c r="I23" s="3">
        <f>I22-J22</f>
        <v>0.16116200537042369</v>
      </c>
      <c r="J23" s="3"/>
      <c r="K23" s="3">
        <f>K22-L22</f>
        <v>0.15604547442168185</v>
      </c>
      <c r="L23" s="3"/>
      <c r="M23" s="3">
        <f>M22-N22</f>
        <v>0.16926548236148303</v>
      </c>
      <c r="N23" s="3"/>
      <c r="O23" s="3">
        <f>O22-P22</f>
        <v>0.19208199986431712</v>
      </c>
      <c r="P23" s="3"/>
      <c r="Q23" s="3">
        <f>Q22-R22</f>
        <v>0.18719531931472813</v>
      </c>
      <c r="R23" s="3"/>
      <c r="S23" s="3">
        <f>S22-T22</f>
        <v>0.18803984750304542</v>
      </c>
      <c r="T23" s="3"/>
      <c r="U23" s="3">
        <f>U22-V22</f>
        <v>0.1645752230889157</v>
      </c>
      <c r="V23" s="3"/>
      <c r="W23" s="85">
        <f>W22-X22</f>
        <v>0.17010768529997655</v>
      </c>
      <c r="Y23" s="85">
        <f>Y22-Z22</f>
        <v>0.13191199247015464</v>
      </c>
      <c r="AA23" s="74">
        <f>AA22-AB22</f>
        <v>0.12327136698186301</v>
      </c>
      <c r="AC23">
        <f>AC22-AD22</f>
        <v>0.1186082672937885</v>
      </c>
      <c r="AE23">
        <f>AE22-AF22</f>
        <v>0.12184489134291568</v>
      </c>
      <c r="AG23">
        <f>AG22-AH22</f>
        <v>0.10902454184802982</v>
      </c>
    </row>
    <row r="24" spans="1:34">
      <c r="A24" t="s">
        <v>4</v>
      </c>
      <c r="B24" s="3">
        <f>B22+C22</f>
        <v>0.1441783209934579</v>
      </c>
      <c r="C24" s="3"/>
      <c r="E24" s="3">
        <f>E22+F22</f>
        <v>0.19880899587135853</v>
      </c>
      <c r="F24" s="3"/>
      <c r="G24" s="3">
        <f>G22+H22</f>
        <v>0.19200092297588564</v>
      </c>
      <c r="H24" s="3"/>
      <c r="I24" s="3">
        <f>I22+J22</f>
        <v>0.18983098536311144</v>
      </c>
      <c r="J24" s="3"/>
      <c r="K24" s="3">
        <f>K22+L22</f>
        <v>0.18491133382002697</v>
      </c>
      <c r="L24" s="3"/>
      <c r="M24" s="3">
        <f>M22+N22</f>
        <v>0.19951332646722564</v>
      </c>
      <c r="N24" s="3"/>
      <c r="O24" s="3">
        <f>O22+P22</f>
        <v>0.22449556223471234</v>
      </c>
      <c r="P24" s="3"/>
      <c r="Q24" s="3">
        <f>Q22+R22</f>
        <v>0.21794592784910863</v>
      </c>
      <c r="R24" s="3"/>
      <c r="S24" s="3">
        <f>S22+T22</f>
        <v>0.21772789612685406</v>
      </c>
      <c r="T24" s="3"/>
      <c r="U24" s="3">
        <f>U22+V22</f>
        <v>0.19225402092986871</v>
      </c>
      <c r="V24" s="3"/>
      <c r="W24" s="85">
        <f>W22+X22</f>
        <v>0.20054884095088682</v>
      </c>
      <c r="Y24" s="85">
        <f>Y22+Z22</f>
        <v>0.15733506449437093</v>
      </c>
      <c r="AA24" s="15">
        <f>AA22+AB22</f>
        <v>0.14581420642958312</v>
      </c>
      <c r="AC24">
        <f>AC22+AD22</f>
        <v>0.14335295673133469</v>
      </c>
      <c r="AE24">
        <f>AE22+AF22</f>
        <v>0.14476748581647067</v>
      </c>
      <c r="AG24">
        <f>AG22+AH22</f>
        <v>0.13422940893772534</v>
      </c>
    </row>
    <row r="25" spans="1:34">
      <c r="A25" t="s">
        <v>5</v>
      </c>
      <c r="B25" s="3">
        <f>(C22/1.645)/B22</f>
        <v>0</v>
      </c>
      <c r="C25" s="3"/>
      <c r="E25" s="3">
        <f>(F22/1.645)/E22</f>
        <v>5.9721727730253811E-2</v>
      </c>
      <c r="F25" s="3"/>
      <c r="G25" s="3">
        <f>(H22/1.645)/G22</f>
        <v>4.9762907925020396E-2</v>
      </c>
      <c r="H25" s="3"/>
      <c r="I25" s="3">
        <f>(J22/1.645)/I22</f>
        <v>4.9653274633529303E-2</v>
      </c>
      <c r="J25" s="3"/>
      <c r="K25" s="3">
        <f>(L22/1.645)/K22</f>
        <v>5.1465858632074236E-2</v>
      </c>
      <c r="L25" s="3"/>
      <c r="M25" s="3">
        <f>(N22/1.645)/M22</f>
        <v>4.9861181652886118E-2</v>
      </c>
      <c r="N25" s="3"/>
      <c r="O25" s="3">
        <f>(P22/1.645)/O22</f>
        <v>4.730041900240102E-2</v>
      </c>
      <c r="P25" s="3"/>
      <c r="Q25" s="3">
        <f>(R22/1.645)/Q22</f>
        <v>4.6140399623877698E-2</v>
      </c>
      <c r="R25" s="3"/>
      <c r="S25" s="3">
        <f>(T22/1.645)/S22</f>
        <v>4.4477281043761863E-2</v>
      </c>
      <c r="T25" s="3"/>
      <c r="U25" s="3">
        <f>(V22/1.645)/U22</f>
        <v>4.7154254329294057E-2</v>
      </c>
      <c r="V25" s="3"/>
      <c r="W25" s="15">
        <f>(X22/1.645)/W22</f>
        <v>4.9925633256871153E-2</v>
      </c>
      <c r="Y25" s="15">
        <f>(Z22/1.645)/Y22</f>
        <v>5.343098454348022E-2</v>
      </c>
      <c r="AA25" s="74">
        <f>(AB22/1.645)/AA22</f>
        <v>5.0927493413617846E-2</v>
      </c>
      <c r="AC25">
        <f>(AD22/1.645)/AC22</f>
        <v>5.7422103044844151E-2</v>
      </c>
      <c r="AE25">
        <f>(AF22/1.645)/AE22</f>
        <v>5.2265795140970205E-2</v>
      </c>
      <c r="AG25">
        <f>(AH22/1.645)/AG22</f>
        <v>6.298811428886196E-2</v>
      </c>
    </row>
    <row r="26" spans="1:34">
      <c r="F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4">
      <c r="B27">
        <v>2000</v>
      </c>
      <c r="C27">
        <v>2012</v>
      </c>
      <c r="D27">
        <v>2013</v>
      </c>
      <c r="U27" s="74">
        <f>(U21-O21)/O21</f>
        <v>-4.8743768201786858E-2</v>
      </c>
    </row>
    <row r="28" spans="1:34">
      <c r="A28" t="s">
        <v>54</v>
      </c>
    </row>
    <row r="29" spans="1:34">
      <c r="A29" t="s">
        <v>55</v>
      </c>
      <c r="B29" s="74">
        <f>B3/[1]MSA!B5</f>
        <v>0.52489611880784204</v>
      </c>
      <c r="C29" s="74">
        <f>S3/[1]MSA!S5</f>
        <v>0.45816119615838846</v>
      </c>
      <c r="D29" s="74">
        <f>U3/[1]MSA!U5</f>
        <v>0.46923063556570149</v>
      </c>
    </row>
    <row r="30" spans="1:34">
      <c r="A30" t="s">
        <v>56</v>
      </c>
      <c r="B30" s="74">
        <f>B13/[1]MSA!B15</f>
        <v>0.63694385784916929</v>
      </c>
      <c r="C30" s="74">
        <f>S13/[1]MSA!S15</f>
        <v>0.53400183734272189</v>
      </c>
      <c r="D30" s="74">
        <f>U13/[1]MSA!U15</f>
        <v>0.5424463711166434</v>
      </c>
    </row>
    <row r="31" spans="1:34">
      <c r="A31" t="s">
        <v>25</v>
      </c>
      <c r="B31" s="74">
        <f>B21/[1]MSA!B21</f>
        <v>0.68364427999316435</v>
      </c>
      <c r="C31" s="74">
        <f>S21/[1]MSA!S21</f>
        <v>0.59921856202484369</v>
      </c>
      <c r="D31" s="74">
        <f>U21/[1]MSA!U21</f>
        <v>0.58699989339181557</v>
      </c>
    </row>
    <row r="33" spans="1:13">
      <c r="B33">
        <v>2005</v>
      </c>
      <c r="C33">
        <v>2006</v>
      </c>
      <c r="D33">
        <v>2007</v>
      </c>
      <c r="E33">
        <v>2008</v>
      </c>
      <c r="F33">
        <v>2009</v>
      </c>
      <c r="G33">
        <v>2010</v>
      </c>
      <c r="H33">
        <v>2011</v>
      </c>
      <c r="I33">
        <v>2012</v>
      </c>
      <c r="J33">
        <v>2013</v>
      </c>
    </row>
    <row r="34" spans="1:13">
      <c r="A34" t="s">
        <v>26</v>
      </c>
      <c r="B34" s="5">
        <v>674720</v>
      </c>
      <c r="C34" s="5">
        <v>701611</v>
      </c>
      <c r="D34">
        <v>736311</v>
      </c>
      <c r="E34" s="5">
        <v>756348</v>
      </c>
      <c r="F34" s="5">
        <v>775153</v>
      </c>
      <c r="G34" s="5">
        <v>778112</v>
      </c>
      <c r="H34" s="5">
        <v>802140</v>
      </c>
      <c r="I34" s="5">
        <v>822436</v>
      </c>
      <c r="J34" s="5">
        <v>864122</v>
      </c>
    </row>
    <row r="35" spans="1:13">
      <c r="A35" t="s">
        <v>14</v>
      </c>
      <c r="B35" s="8">
        <v>243731</v>
      </c>
      <c r="C35" s="8">
        <v>251808</v>
      </c>
      <c r="D35" s="8">
        <v>263544</v>
      </c>
      <c r="E35" s="8">
        <v>266998</v>
      </c>
      <c r="F35" s="8">
        <v>288836</v>
      </c>
      <c r="G35" s="8">
        <v>310920</v>
      </c>
      <c r="H35" s="8">
        <v>306082</v>
      </c>
      <c r="I35" s="8">
        <v>315633</v>
      </c>
      <c r="J35" s="8">
        <v>307010</v>
      </c>
      <c r="L35" s="74">
        <f>(J35-F35)/F35</f>
        <v>6.2921519478181392E-2</v>
      </c>
      <c r="M35" s="66">
        <f>J35-F35</f>
        <v>18174</v>
      </c>
    </row>
    <row r="36" spans="1:13">
      <c r="A36" t="s">
        <v>23</v>
      </c>
      <c r="B36" s="8">
        <v>122141</v>
      </c>
      <c r="C36" s="8">
        <v>124517</v>
      </c>
      <c r="D36" s="8">
        <v>129220</v>
      </c>
      <c r="E36" s="8">
        <v>128941</v>
      </c>
      <c r="F36" s="8">
        <v>142930</v>
      </c>
      <c r="G36" s="8">
        <v>162072</v>
      </c>
      <c r="H36" s="8">
        <v>162490</v>
      </c>
      <c r="I36" s="8">
        <v>166859</v>
      </c>
      <c r="J36" s="8">
        <v>154172</v>
      </c>
      <c r="L36" s="74">
        <f>(J36-F36)/F36</f>
        <v>7.8653886517875887E-2</v>
      </c>
      <c r="M36" s="66">
        <f>J36-F36</f>
        <v>11242</v>
      </c>
    </row>
    <row r="37" spans="1:13">
      <c r="E37" s="3"/>
    </row>
    <row r="38" spans="1:13">
      <c r="E3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H59"/>
  <sheetViews>
    <sheetView zoomScale="86" zoomScaleNormal="86" workbookViewId="0">
      <pane xSplit="1" topLeftCell="C1" activePane="topRight" state="frozen"/>
      <selection pane="topRight" activeCell="AG26" sqref="AG26"/>
    </sheetView>
  </sheetViews>
  <sheetFormatPr defaultRowHeight="13.8"/>
  <cols>
    <col min="1" max="3" width="21.3984375" customWidth="1"/>
    <col min="4" max="4" width="14.3984375" customWidth="1"/>
    <col min="5" max="8" width="14.3984375" hidden="1" customWidth="1"/>
    <col min="9" max="9" width="11.5" hidden="1" customWidth="1"/>
    <col min="10" max="10" width="10.5" hidden="1" customWidth="1"/>
    <col min="11" max="11" width="11.5" hidden="1" customWidth="1"/>
    <col min="12" max="12" width="10.5" hidden="1" customWidth="1"/>
    <col min="13" max="13" width="11.5" hidden="1" customWidth="1"/>
    <col min="14" max="14" width="10.5" hidden="1" customWidth="1"/>
    <col min="15" max="15" width="11.5" hidden="1" customWidth="1"/>
    <col min="16" max="16" width="10.5" hidden="1" customWidth="1"/>
    <col min="17" max="17" width="11.5" hidden="1" customWidth="1"/>
    <col min="18" max="18" width="10.5" hidden="1" customWidth="1"/>
    <col min="19" max="19" width="11.5" hidden="1" customWidth="1"/>
    <col min="20" max="20" width="10.5" hidden="1" customWidth="1"/>
    <col min="21" max="21" width="11.5" hidden="1" customWidth="1"/>
    <col min="22" max="22" width="10.5" hidden="1" customWidth="1"/>
    <col min="23" max="23" width="12.5" customWidth="1"/>
    <col min="24" max="24" width="8.5" customWidth="1"/>
    <col min="25" max="30" width="9" customWidth="1"/>
    <col min="31" max="31" width="10.09765625" customWidth="1"/>
    <col min="33" max="33" width="10.09765625" customWidth="1"/>
  </cols>
  <sheetData>
    <row r="3" spans="1:34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</row>
    <row r="4" spans="1:34" ht="13.2" customHeight="1">
      <c r="A4" s="1" t="s">
        <v>0</v>
      </c>
    </row>
    <row r="5" spans="1:34" ht="28.8" customHeight="1">
      <c r="A5" s="4" t="s">
        <v>8</v>
      </c>
      <c r="B5" s="5">
        <v>793476</v>
      </c>
      <c r="C5" s="5"/>
      <c r="E5" s="5">
        <v>862222</v>
      </c>
      <c r="F5" s="5">
        <v>2881</v>
      </c>
      <c r="G5" s="5">
        <v>903833</v>
      </c>
      <c r="H5" s="5">
        <v>1117</v>
      </c>
      <c r="I5">
        <v>959535</v>
      </c>
      <c r="J5">
        <v>662</v>
      </c>
      <c r="K5" s="5">
        <v>976591</v>
      </c>
      <c r="L5" s="5">
        <v>7676</v>
      </c>
      <c r="M5" s="5">
        <v>1010123</v>
      </c>
      <c r="N5" s="5">
        <v>3263</v>
      </c>
      <c r="O5" s="5">
        <v>1012212</v>
      </c>
      <c r="P5" s="5">
        <v>3518</v>
      </c>
      <c r="Q5" s="5">
        <v>1041547</v>
      </c>
      <c r="R5" s="5">
        <v>2557</v>
      </c>
      <c r="S5">
        <v>1072380</v>
      </c>
      <c r="T5">
        <v>3933</v>
      </c>
      <c r="U5" s="6">
        <v>1096344</v>
      </c>
      <c r="V5" s="6">
        <v>7216</v>
      </c>
      <c r="W5" s="16" t="s">
        <v>28</v>
      </c>
      <c r="X5" s="82">
        <v>6742</v>
      </c>
      <c r="Y5" s="83">
        <v>1152969</v>
      </c>
      <c r="Z5" s="83">
        <v>6905</v>
      </c>
      <c r="AA5" s="83">
        <v>1175370</v>
      </c>
      <c r="AB5" s="83">
        <v>7030</v>
      </c>
      <c r="AC5" s="84">
        <v>1204133</v>
      </c>
      <c r="AD5" s="84">
        <v>6955</v>
      </c>
      <c r="AE5" s="84">
        <v>1223047</v>
      </c>
      <c r="AF5" s="84">
        <v>7239</v>
      </c>
      <c r="AG5" s="5">
        <v>1245110</v>
      </c>
      <c r="AH5" s="5">
        <v>7979</v>
      </c>
    </row>
    <row r="6" spans="1:34">
      <c r="A6" s="2" t="s">
        <v>9</v>
      </c>
      <c r="U6" s="6"/>
      <c r="V6" s="6"/>
      <c r="W6" s="14"/>
    </row>
    <row r="7" spans="1:34">
      <c r="A7" t="s">
        <v>10</v>
      </c>
      <c r="B7" s="5">
        <v>52330</v>
      </c>
      <c r="C7" s="5"/>
      <c r="E7" s="5">
        <v>62436</v>
      </c>
      <c r="F7" s="5">
        <v>9672</v>
      </c>
      <c r="G7" s="5">
        <v>64992</v>
      </c>
      <c r="H7" s="5">
        <v>7087</v>
      </c>
      <c r="I7">
        <v>69551</v>
      </c>
      <c r="J7">
        <v>6411</v>
      </c>
      <c r="K7" s="5">
        <v>68439</v>
      </c>
      <c r="L7" s="5">
        <v>6667</v>
      </c>
      <c r="M7" s="5">
        <v>76149</v>
      </c>
      <c r="N7" s="5">
        <v>8232</v>
      </c>
      <c r="O7" s="5">
        <v>91566</v>
      </c>
      <c r="P7" s="5">
        <v>9637</v>
      </c>
      <c r="Q7" s="5">
        <v>88890</v>
      </c>
      <c r="R7" s="5">
        <v>8656</v>
      </c>
      <c r="S7">
        <v>96714</v>
      </c>
      <c r="T7">
        <v>8797</v>
      </c>
      <c r="U7" s="6">
        <v>83015</v>
      </c>
      <c r="V7" s="6">
        <v>8375</v>
      </c>
      <c r="W7" s="17">
        <v>92521</v>
      </c>
      <c r="X7" s="5">
        <v>10047</v>
      </c>
      <c r="Y7" s="40">
        <v>73126</v>
      </c>
      <c r="Z7" s="45">
        <v>7956</v>
      </c>
      <c r="AA7" s="40">
        <v>70434</v>
      </c>
      <c r="AB7" s="40">
        <v>7533</v>
      </c>
      <c r="AC7" s="36">
        <v>71338</v>
      </c>
      <c r="AD7" s="36">
        <v>8740</v>
      </c>
      <c r="AE7" s="36">
        <v>69337</v>
      </c>
      <c r="AF7" s="36">
        <v>7637</v>
      </c>
      <c r="AG7" s="36">
        <v>73044</v>
      </c>
      <c r="AH7" s="36">
        <v>9510</v>
      </c>
    </row>
    <row r="8" spans="1:34">
      <c r="A8" t="s">
        <v>11</v>
      </c>
      <c r="B8" s="5">
        <v>22287</v>
      </c>
      <c r="C8" s="5"/>
      <c r="E8" s="5">
        <v>37168</v>
      </c>
      <c r="F8" s="5">
        <v>5676</v>
      </c>
      <c r="G8" s="5">
        <v>31684</v>
      </c>
      <c r="H8" s="5">
        <v>5789</v>
      </c>
      <c r="I8">
        <v>30593</v>
      </c>
      <c r="J8">
        <v>6461</v>
      </c>
      <c r="K8" s="5">
        <v>31382</v>
      </c>
      <c r="L8" s="5">
        <v>6524</v>
      </c>
      <c r="M8" s="5">
        <v>41358</v>
      </c>
      <c r="N8" s="5">
        <v>6423</v>
      </c>
      <c r="O8" s="5">
        <v>49881</v>
      </c>
      <c r="P8" s="5">
        <v>7438</v>
      </c>
      <c r="Q8" s="5">
        <v>45439</v>
      </c>
      <c r="R8" s="5">
        <v>6919</v>
      </c>
      <c r="S8">
        <v>48307</v>
      </c>
      <c r="T8">
        <v>7675</v>
      </c>
      <c r="U8" s="7">
        <v>45642</v>
      </c>
      <c r="V8" s="5">
        <v>6822</v>
      </c>
      <c r="W8" s="18">
        <v>51000</v>
      </c>
      <c r="X8" s="5">
        <v>7399</v>
      </c>
      <c r="Y8" s="40">
        <v>36371</v>
      </c>
      <c r="Z8" s="45">
        <v>6598</v>
      </c>
      <c r="AA8" s="40">
        <v>34066</v>
      </c>
      <c r="AB8" s="40">
        <v>6373</v>
      </c>
      <c r="AC8" s="36">
        <v>28184</v>
      </c>
      <c r="AD8" s="36">
        <v>6497</v>
      </c>
      <c r="AE8" s="36">
        <v>34707</v>
      </c>
      <c r="AF8" s="36">
        <v>7171</v>
      </c>
      <c r="AG8" s="36">
        <v>29121</v>
      </c>
      <c r="AH8" s="36">
        <v>7392</v>
      </c>
    </row>
    <row r="9" spans="1:34">
      <c r="A9" t="s">
        <v>12</v>
      </c>
      <c r="B9" s="5">
        <v>24771</v>
      </c>
      <c r="C9" s="5"/>
      <c r="E9" s="5">
        <v>35636</v>
      </c>
      <c r="F9" s="5">
        <v>6097</v>
      </c>
      <c r="G9" s="5">
        <v>41011</v>
      </c>
      <c r="H9" s="5">
        <v>5888</v>
      </c>
      <c r="I9">
        <v>41079</v>
      </c>
      <c r="J9">
        <v>6270</v>
      </c>
      <c r="K9" s="5">
        <v>44515</v>
      </c>
      <c r="L9" s="5">
        <v>6229</v>
      </c>
      <c r="M9" s="5">
        <v>46123</v>
      </c>
      <c r="N9" s="5">
        <v>7404</v>
      </c>
      <c r="O9" s="5">
        <v>52709</v>
      </c>
      <c r="P9" s="5">
        <v>7226</v>
      </c>
      <c r="Q9" s="5">
        <v>58107</v>
      </c>
      <c r="R9" s="5">
        <v>9358</v>
      </c>
      <c r="S9">
        <v>52636</v>
      </c>
      <c r="T9">
        <v>7127</v>
      </c>
      <c r="U9" s="7">
        <v>48263</v>
      </c>
      <c r="V9" s="5">
        <v>7844</v>
      </c>
      <c r="W9" s="18">
        <v>50232</v>
      </c>
      <c r="X9" s="5">
        <v>8952</v>
      </c>
      <c r="Y9" s="40">
        <v>44082</v>
      </c>
      <c r="Z9" s="45">
        <v>9760</v>
      </c>
      <c r="AA9" s="40">
        <v>40105</v>
      </c>
      <c r="AB9" s="40">
        <v>6111</v>
      </c>
      <c r="AC9" s="36">
        <v>41202</v>
      </c>
      <c r="AD9" s="36">
        <v>7381</v>
      </c>
      <c r="AE9" s="36">
        <v>44251</v>
      </c>
      <c r="AF9" s="36">
        <v>6794</v>
      </c>
      <c r="AG9" s="36">
        <v>33935</v>
      </c>
      <c r="AH9" s="36">
        <v>6786</v>
      </c>
    </row>
    <row r="10" spans="1:34" s="1" customFormat="1">
      <c r="A10" s="1" t="s">
        <v>29</v>
      </c>
      <c r="B10" s="28"/>
      <c r="C10" s="28"/>
      <c r="E10" s="28">
        <f>SUM(E7:E9)</f>
        <v>135240</v>
      </c>
      <c r="F10" s="28">
        <f t="shared" ref="F10:AD10" si="0">SUM(F7:F9)</f>
        <v>21445</v>
      </c>
      <c r="G10" s="28">
        <f t="shared" si="0"/>
        <v>137687</v>
      </c>
      <c r="H10" s="28">
        <f t="shared" si="0"/>
        <v>18764</v>
      </c>
      <c r="I10" s="28">
        <f t="shared" si="0"/>
        <v>141223</v>
      </c>
      <c r="J10" s="28">
        <f t="shared" si="0"/>
        <v>19142</v>
      </c>
      <c r="K10" s="28">
        <f t="shared" si="0"/>
        <v>144336</v>
      </c>
      <c r="L10" s="28">
        <f t="shared" si="0"/>
        <v>19420</v>
      </c>
      <c r="M10" s="28">
        <f t="shared" si="0"/>
        <v>163630</v>
      </c>
      <c r="N10" s="28">
        <f t="shared" si="0"/>
        <v>22059</v>
      </c>
      <c r="O10" s="28">
        <f t="shared" si="0"/>
        <v>194156</v>
      </c>
      <c r="P10" s="28">
        <f t="shared" si="0"/>
        <v>24301</v>
      </c>
      <c r="Q10" s="28">
        <f t="shared" si="0"/>
        <v>192436</v>
      </c>
      <c r="R10" s="28">
        <f t="shared" si="0"/>
        <v>24933</v>
      </c>
      <c r="S10" s="28">
        <f t="shared" si="0"/>
        <v>197657</v>
      </c>
      <c r="T10" s="28">
        <f t="shared" si="0"/>
        <v>23599</v>
      </c>
      <c r="U10" s="28">
        <f t="shared" si="0"/>
        <v>176920</v>
      </c>
      <c r="V10" s="28">
        <f t="shared" si="0"/>
        <v>23041</v>
      </c>
      <c r="W10" s="28">
        <f t="shared" si="0"/>
        <v>193753</v>
      </c>
      <c r="X10" s="28">
        <f t="shared" si="0"/>
        <v>26398</v>
      </c>
      <c r="Y10" s="28">
        <f t="shared" si="0"/>
        <v>153579</v>
      </c>
      <c r="Z10" s="28">
        <f t="shared" si="0"/>
        <v>24314</v>
      </c>
      <c r="AA10" s="28">
        <f t="shared" si="0"/>
        <v>144605</v>
      </c>
      <c r="AB10" s="28">
        <f t="shared" si="0"/>
        <v>20017</v>
      </c>
      <c r="AC10" s="28">
        <f t="shared" si="0"/>
        <v>140724</v>
      </c>
      <c r="AD10" s="28">
        <f t="shared" si="0"/>
        <v>22618</v>
      </c>
      <c r="AE10" s="28">
        <f t="shared" ref="AE10:AF10" si="1">SUM(AE7:AE9)</f>
        <v>148295</v>
      </c>
      <c r="AF10" s="28">
        <f t="shared" si="1"/>
        <v>21602</v>
      </c>
      <c r="AG10" s="28">
        <f t="shared" ref="AG10:AH10" si="2">SUM(AG7:AG9)</f>
        <v>136100</v>
      </c>
      <c r="AH10" s="28">
        <f t="shared" si="2"/>
        <v>23688</v>
      </c>
    </row>
    <row r="11" spans="1:34">
      <c r="A11" t="s">
        <v>13</v>
      </c>
      <c r="B11" s="5">
        <v>30710</v>
      </c>
      <c r="C11" s="5"/>
      <c r="E11" s="5">
        <v>35410</v>
      </c>
      <c r="F11" s="5">
        <v>6064</v>
      </c>
      <c r="G11" s="5">
        <v>38704</v>
      </c>
      <c r="H11" s="5">
        <v>6641</v>
      </c>
      <c r="I11">
        <v>45049</v>
      </c>
      <c r="J11">
        <v>7391</v>
      </c>
      <c r="K11" s="5">
        <v>40532</v>
      </c>
      <c r="L11" s="5">
        <v>7214</v>
      </c>
      <c r="M11" s="5">
        <v>52350</v>
      </c>
      <c r="N11" s="5">
        <v>7958</v>
      </c>
      <c r="O11" s="5">
        <v>53500</v>
      </c>
      <c r="P11" s="5">
        <v>7596</v>
      </c>
      <c r="Q11" s="5">
        <v>48309</v>
      </c>
      <c r="R11" s="5">
        <v>7287</v>
      </c>
      <c r="S11">
        <v>49042</v>
      </c>
      <c r="T11">
        <v>6904</v>
      </c>
      <c r="U11" s="7">
        <v>45276</v>
      </c>
      <c r="V11" s="5">
        <v>8047</v>
      </c>
      <c r="W11" s="18">
        <v>46944</v>
      </c>
      <c r="X11" s="5">
        <v>6895</v>
      </c>
      <c r="Y11" s="40">
        <v>47523</v>
      </c>
      <c r="Z11" s="40">
        <v>6879</v>
      </c>
      <c r="AA11" s="40">
        <v>42387</v>
      </c>
      <c r="AB11" s="40">
        <v>6100</v>
      </c>
      <c r="AC11" s="36">
        <v>40695</v>
      </c>
      <c r="AD11" s="36">
        <v>7706</v>
      </c>
      <c r="AE11" s="36">
        <v>41834</v>
      </c>
      <c r="AF11" s="36">
        <v>8516</v>
      </c>
      <c r="AG11" s="36">
        <v>42475</v>
      </c>
      <c r="AH11" s="36">
        <v>7042</v>
      </c>
    </row>
    <row r="12" spans="1:34">
      <c r="A12" t="s">
        <v>15</v>
      </c>
      <c r="B12" s="5">
        <v>33198</v>
      </c>
      <c r="C12" s="5"/>
      <c r="E12" s="5">
        <v>37689</v>
      </c>
      <c r="F12" s="5">
        <v>10305</v>
      </c>
      <c r="G12" s="5">
        <v>36367</v>
      </c>
      <c r="H12" s="5">
        <v>5193</v>
      </c>
      <c r="I12">
        <v>44125</v>
      </c>
      <c r="J12">
        <v>5806</v>
      </c>
      <c r="K12" s="5">
        <v>46297</v>
      </c>
      <c r="L12" s="5">
        <v>7939</v>
      </c>
      <c r="M12" s="5">
        <v>45486</v>
      </c>
      <c r="N12" s="5">
        <v>7992</v>
      </c>
      <c r="O12" s="5">
        <v>47104</v>
      </c>
      <c r="P12" s="5">
        <v>7625</v>
      </c>
      <c r="Q12" s="5">
        <v>50277</v>
      </c>
      <c r="R12" s="5">
        <v>9209</v>
      </c>
      <c r="S12">
        <v>50482</v>
      </c>
      <c r="T12">
        <v>7233</v>
      </c>
      <c r="U12" s="7">
        <v>43748</v>
      </c>
      <c r="V12" s="5">
        <v>7424</v>
      </c>
      <c r="W12" s="18">
        <v>45864</v>
      </c>
      <c r="X12" s="5">
        <v>6609</v>
      </c>
      <c r="Y12" s="40">
        <v>47003</v>
      </c>
      <c r="Z12" s="40">
        <v>6106</v>
      </c>
      <c r="AA12" s="40">
        <v>45092</v>
      </c>
      <c r="AB12" s="40">
        <v>7187</v>
      </c>
      <c r="AC12" s="36">
        <v>44554</v>
      </c>
      <c r="AD12" s="36">
        <v>7582</v>
      </c>
      <c r="AE12" s="36">
        <v>40741</v>
      </c>
      <c r="AF12" s="36">
        <v>7398</v>
      </c>
      <c r="AG12" s="36">
        <v>33773</v>
      </c>
      <c r="AH12" s="36">
        <v>7247</v>
      </c>
    </row>
    <row r="13" spans="1:34">
      <c r="A13" t="s">
        <v>16</v>
      </c>
      <c r="B13" s="5">
        <v>32018</v>
      </c>
      <c r="C13" s="5"/>
      <c r="E13" s="5">
        <v>31255</v>
      </c>
      <c r="F13" s="5">
        <v>6478</v>
      </c>
      <c r="G13" s="5">
        <v>36969</v>
      </c>
      <c r="H13" s="5">
        <v>5750</v>
      </c>
      <c r="I13">
        <v>44068</v>
      </c>
      <c r="J13">
        <v>6408</v>
      </c>
      <c r="K13" s="5">
        <v>37246</v>
      </c>
      <c r="L13" s="5">
        <v>6232</v>
      </c>
      <c r="M13" s="5">
        <v>42024</v>
      </c>
      <c r="N13" s="5">
        <v>5340</v>
      </c>
      <c r="O13" s="5">
        <v>39599</v>
      </c>
      <c r="P13" s="5">
        <v>4870</v>
      </c>
      <c r="Q13" s="5">
        <v>43435</v>
      </c>
      <c r="R13" s="5">
        <v>7324</v>
      </c>
      <c r="S13">
        <v>47874</v>
      </c>
      <c r="T13">
        <v>6842</v>
      </c>
      <c r="U13" s="7">
        <v>45930</v>
      </c>
      <c r="V13" s="5">
        <v>5816</v>
      </c>
      <c r="W13" s="18">
        <v>47510</v>
      </c>
      <c r="X13" s="5">
        <v>6614</v>
      </c>
      <c r="Y13" s="40">
        <v>60753</v>
      </c>
      <c r="Z13" s="40">
        <v>9304</v>
      </c>
      <c r="AA13" s="40">
        <v>43107</v>
      </c>
      <c r="AB13" s="40">
        <v>6517</v>
      </c>
      <c r="AC13" s="36">
        <v>49749</v>
      </c>
      <c r="AD13" s="36">
        <v>6164</v>
      </c>
      <c r="AE13" s="36">
        <v>47082</v>
      </c>
      <c r="AF13" s="36">
        <v>7788</v>
      </c>
      <c r="AG13" s="36">
        <v>51401</v>
      </c>
      <c r="AH13" s="36">
        <v>8108</v>
      </c>
    </row>
    <row r="14" spans="1:34">
      <c r="A14" t="s">
        <v>19</v>
      </c>
      <c r="B14" s="5">
        <v>13661</v>
      </c>
      <c r="C14" s="5"/>
      <c r="E14" s="5">
        <v>18150</v>
      </c>
      <c r="F14" s="5">
        <v>5388</v>
      </c>
      <c r="G14" s="5">
        <v>16071</v>
      </c>
      <c r="H14" s="5">
        <v>3730</v>
      </c>
      <c r="I14">
        <v>13992</v>
      </c>
      <c r="J14">
        <v>4094</v>
      </c>
      <c r="K14" s="5">
        <v>22159</v>
      </c>
      <c r="L14" s="5">
        <v>4782</v>
      </c>
      <c r="M14" s="5">
        <v>23654</v>
      </c>
      <c r="N14" s="5">
        <v>4653</v>
      </c>
      <c r="O14" s="5">
        <v>20605</v>
      </c>
      <c r="P14" s="5">
        <v>4194</v>
      </c>
      <c r="Q14" s="5">
        <v>17610</v>
      </c>
      <c r="R14" s="5">
        <v>4181</v>
      </c>
      <c r="S14">
        <v>13188</v>
      </c>
      <c r="T14">
        <v>4213</v>
      </c>
      <c r="U14" s="7">
        <v>17163</v>
      </c>
      <c r="V14" s="5">
        <v>3906</v>
      </c>
      <c r="W14" s="18">
        <v>19950</v>
      </c>
      <c r="X14" s="5">
        <v>5223</v>
      </c>
      <c r="Y14" s="40">
        <v>23672</v>
      </c>
      <c r="Z14" s="40">
        <v>5261</v>
      </c>
      <c r="AA14" s="40">
        <v>17341</v>
      </c>
      <c r="AB14" s="40">
        <v>4713</v>
      </c>
      <c r="AC14" s="36">
        <v>17985</v>
      </c>
      <c r="AD14" s="36">
        <v>4916</v>
      </c>
      <c r="AE14" s="36">
        <v>20418</v>
      </c>
      <c r="AF14" s="36">
        <v>5951</v>
      </c>
      <c r="AG14" s="36">
        <v>17307</v>
      </c>
      <c r="AH14" s="36">
        <v>4388</v>
      </c>
    </row>
    <row r="15" spans="1:34">
      <c r="A15" t="s">
        <v>20</v>
      </c>
      <c r="B15" s="5">
        <v>16836</v>
      </c>
      <c r="C15" s="5"/>
      <c r="E15" s="5">
        <v>23617</v>
      </c>
      <c r="F15" s="5">
        <v>5769</v>
      </c>
      <c r="G15" s="5">
        <v>26739</v>
      </c>
      <c r="H15" s="5">
        <v>4371</v>
      </c>
      <c r="I15">
        <v>24337</v>
      </c>
      <c r="J15">
        <v>4503</v>
      </c>
      <c r="K15" s="5">
        <v>20435</v>
      </c>
      <c r="L15" s="5">
        <v>4393</v>
      </c>
      <c r="M15" s="5">
        <v>25254</v>
      </c>
      <c r="N15" s="5">
        <v>5323</v>
      </c>
      <c r="O15" s="5">
        <v>20183</v>
      </c>
      <c r="P15" s="5">
        <v>5554</v>
      </c>
      <c r="Q15" s="5">
        <v>21203</v>
      </c>
      <c r="R15" s="5">
        <v>3966</v>
      </c>
      <c r="S15">
        <v>26757</v>
      </c>
      <c r="T15">
        <v>5742</v>
      </c>
      <c r="U15" s="7">
        <v>29937</v>
      </c>
      <c r="V15" s="5">
        <v>5777</v>
      </c>
      <c r="W15" s="18">
        <v>25233</v>
      </c>
      <c r="X15" s="5">
        <v>4799</v>
      </c>
      <c r="Y15" s="40">
        <v>29678</v>
      </c>
      <c r="Z15" s="40">
        <v>4525</v>
      </c>
      <c r="AA15" s="40">
        <v>23221</v>
      </c>
      <c r="AB15" s="40">
        <v>5722</v>
      </c>
      <c r="AC15" s="36">
        <v>28956</v>
      </c>
      <c r="AD15" s="36">
        <v>4912</v>
      </c>
      <c r="AE15" s="36">
        <v>29043</v>
      </c>
      <c r="AF15" s="36">
        <v>6372</v>
      </c>
      <c r="AG15" s="36">
        <v>32239</v>
      </c>
      <c r="AH15" s="36">
        <v>9664</v>
      </c>
    </row>
    <row r="16" spans="1:34" s="1" customFormat="1">
      <c r="A16" s="1" t="s">
        <v>30</v>
      </c>
      <c r="B16" s="28"/>
      <c r="C16" s="28"/>
      <c r="E16" s="28">
        <f>SUM(E11:E15)</f>
        <v>146121</v>
      </c>
      <c r="F16" s="28">
        <f t="shared" ref="F16:X16" si="3">SUM(F11:F15)</f>
        <v>34004</v>
      </c>
      <c r="G16" s="28">
        <f t="shared" si="3"/>
        <v>154850</v>
      </c>
      <c r="H16" s="28">
        <f t="shared" si="3"/>
        <v>25685</v>
      </c>
      <c r="I16" s="28">
        <f t="shared" si="3"/>
        <v>171571</v>
      </c>
      <c r="J16" s="28">
        <f t="shared" si="3"/>
        <v>28202</v>
      </c>
      <c r="K16" s="28">
        <f t="shared" si="3"/>
        <v>166669</v>
      </c>
      <c r="L16" s="28">
        <f t="shared" si="3"/>
        <v>30560</v>
      </c>
      <c r="M16" s="28">
        <f t="shared" si="3"/>
        <v>188768</v>
      </c>
      <c r="N16" s="28">
        <f t="shared" si="3"/>
        <v>31266</v>
      </c>
      <c r="O16" s="28">
        <f t="shared" si="3"/>
        <v>180991</v>
      </c>
      <c r="P16" s="28">
        <f t="shared" si="3"/>
        <v>29839</v>
      </c>
      <c r="Q16" s="28">
        <f t="shared" si="3"/>
        <v>180834</v>
      </c>
      <c r="R16" s="28">
        <f t="shared" si="3"/>
        <v>31967</v>
      </c>
      <c r="S16" s="28">
        <f t="shared" si="3"/>
        <v>187343</v>
      </c>
      <c r="T16" s="28">
        <f t="shared" si="3"/>
        <v>30934</v>
      </c>
      <c r="U16" s="28">
        <f t="shared" si="3"/>
        <v>182054</v>
      </c>
      <c r="V16" s="28">
        <f t="shared" si="3"/>
        <v>30970</v>
      </c>
      <c r="W16" s="28">
        <f t="shared" si="3"/>
        <v>185501</v>
      </c>
      <c r="X16" s="28">
        <f t="shared" si="3"/>
        <v>30140</v>
      </c>
      <c r="Y16" s="28">
        <f t="shared" ref="Y16:AD16" si="4">SUM(Y11:Y15)</f>
        <v>208629</v>
      </c>
      <c r="Z16" s="28">
        <f t="shared" si="4"/>
        <v>32075</v>
      </c>
      <c r="AA16" s="28">
        <f t="shared" si="4"/>
        <v>171148</v>
      </c>
      <c r="AB16" s="28">
        <f t="shared" si="4"/>
        <v>30239</v>
      </c>
      <c r="AC16" s="28">
        <f t="shared" si="4"/>
        <v>181939</v>
      </c>
      <c r="AD16" s="28">
        <f t="shared" si="4"/>
        <v>31280</v>
      </c>
      <c r="AE16" s="28">
        <f t="shared" ref="AE16:AF16" si="5">SUM(AE11:AE15)</f>
        <v>179118</v>
      </c>
      <c r="AF16" s="28">
        <f t="shared" si="5"/>
        <v>36025</v>
      </c>
      <c r="AG16" s="28">
        <f t="shared" ref="AG16:AH16" si="6">SUM(AG11:AG15)</f>
        <v>177195</v>
      </c>
      <c r="AH16" s="28">
        <f t="shared" si="6"/>
        <v>36449</v>
      </c>
    </row>
    <row r="17" spans="1:34" s="21" customFormat="1">
      <c r="A17" s="21" t="s">
        <v>14</v>
      </c>
      <c r="B17" s="24">
        <f>SUM(B7:B15)</f>
        <v>225811</v>
      </c>
      <c r="C17" s="24">
        <f>SQRT(SUMSQ(C7:C15))</f>
        <v>0</v>
      </c>
      <c r="E17" s="27">
        <f t="shared" ref="E17:W17" si="7">SUM(E10+E16)</f>
        <v>281361</v>
      </c>
      <c r="F17" s="27">
        <f t="shared" si="7"/>
        <v>55449</v>
      </c>
      <c r="G17" s="27">
        <f t="shared" si="7"/>
        <v>292537</v>
      </c>
      <c r="H17" s="27">
        <f t="shared" si="7"/>
        <v>44449</v>
      </c>
      <c r="I17" s="27">
        <f t="shared" si="7"/>
        <v>312794</v>
      </c>
      <c r="J17" s="27">
        <f t="shared" si="7"/>
        <v>47344</v>
      </c>
      <c r="K17" s="27">
        <f t="shared" si="7"/>
        <v>311005</v>
      </c>
      <c r="L17" s="27">
        <f t="shared" si="7"/>
        <v>49980</v>
      </c>
      <c r="M17" s="27">
        <f t="shared" si="7"/>
        <v>352398</v>
      </c>
      <c r="N17" s="27">
        <f t="shared" si="7"/>
        <v>53325</v>
      </c>
      <c r="O17" s="27">
        <f t="shared" si="7"/>
        <v>375147</v>
      </c>
      <c r="P17" s="27">
        <f t="shared" si="7"/>
        <v>54140</v>
      </c>
      <c r="Q17" s="27">
        <f t="shared" si="7"/>
        <v>373270</v>
      </c>
      <c r="R17" s="27">
        <f t="shared" si="7"/>
        <v>56900</v>
      </c>
      <c r="S17" s="27">
        <f t="shared" si="7"/>
        <v>385000</v>
      </c>
      <c r="T17" s="27">
        <f t="shared" si="7"/>
        <v>54533</v>
      </c>
      <c r="U17" s="27">
        <f t="shared" si="7"/>
        <v>358974</v>
      </c>
      <c r="V17" s="27">
        <f t="shared" si="7"/>
        <v>54011</v>
      </c>
      <c r="W17" s="27">
        <f t="shared" si="7"/>
        <v>379254</v>
      </c>
      <c r="X17" s="26">
        <f>SQRT(SUMSQ(X7:X15))</f>
        <v>33435.836313751744</v>
      </c>
      <c r="Y17" s="27">
        <f>SUM(Y10+Y16)</f>
        <v>362208</v>
      </c>
      <c r="Z17" s="26">
        <f>SQRT(SUMSQ(Z7:Z15))</f>
        <v>31821.090097606651</v>
      </c>
      <c r="AA17" s="27">
        <f>SUM(AA10+AA16)</f>
        <v>315753</v>
      </c>
      <c r="AB17" s="26">
        <f>SQRT(SUMSQ(AB7:AB15))</f>
        <v>26863.985910508516</v>
      </c>
      <c r="AC17" s="26">
        <f>SUM(AC10+AC16)</f>
        <v>322663</v>
      </c>
      <c r="AD17" s="26">
        <f>SQRT(SUMSQ(AD7:AD15))</f>
        <v>29796.149919075116</v>
      </c>
      <c r="AE17" s="26">
        <f>SUM(AE10+AE16)</f>
        <v>327413</v>
      </c>
      <c r="AF17" s="26">
        <f>SQRT(SUMSQ(AF7:AF15))</f>
        <v>29773.7172519657</v>
      </c>
      <c r="AG17" s="26">
        <f>SUM(AG10+AG16)</f>
        <v>313295</v>
      </c>
      <c r="AH17" s="26">
        <f>SQRT(SUMSQ(AH7:AH15))</f>
        <v>32136.408962421425</v>
      </c>
    </row>
    <row r="18" spans="1:34" s="21" customFormat="1">
      <c r="A18" s="21" t="s">
        <v>17</v>
      </c>
      <c r="B18" s="22">
        <f>B17/B5</f>
        <v>0.28458453689840651</v>
      </c>
      <c r="C18" s="22">
        <f>(SQRT(C17^2-(B18^2*C5^2)))/B5</f>
        <v>0</v>
      </c>
      <c r="E18" s="22">
        <f>E17/E5</f>
        <v>0.32632083152598751</v>
      </c>
      <c r="F18" s="22">
        <f>(SQRT(F17^2-(E18^2*F5^2)))/E5</f>
        <v>6.4300179693630791E-2</v>
      </c>
      <c r="G18" s="22">
        <f>G17/G5</f>
        <v>0.32366266777159053</v>
      </c>
      <c r="H18" s="22">
        <f>(SQRT(H17^2-(G18^2*H5^2)))/G5</f>
        <v>4.9176705981403911E-2</v>
      </c>
      <c r="I18" s="22">
        <f>I17/I5</f>
        <v>0.3259849823091393</v>
      </c>
      <c r="J18" s="22">
        <f>(SQRT(J17^2-(I18^2*J5^2)))/I5</f>
        <v>4.9340053428045372E-2</v>
      </c>
      <c r="K18" s="22">
        <f>K17/K5</f>
        <v>0.31845982606843604</v>
      </c>
      <c r="L18" s="22">
        <f>(SQRT(L17^2-(K18^2*L5^2)))/K5</f>
        <v>5.1116777247232015E-2</v>
      </c>
      <c r="M18" s="22">
        <f>M17/M5</f>
        <v>0.34886642517792388</v>
      </c>
      <c r="N18" s="22">
        <f>(SQRT(N17^2-(M18^2*N5^2)))/M5</f>
        <v>5.2778570714343429E-2</v>
      </c>
      <c r="O18" s="22">
        <f>O17/O5</f>
        <v>0.37062097663335347</v>
      </c>
      <c r="P18" s="22">
        <f>(SQRT(P17^2-(O18^2*P5^2)))/O5</f>
        <v>5.3471305998003461E-2</v>
      </c>
      <c r="Q18" s="22">
        <f>Q17/Q5</f>
        <v>0.35838037073699025</v>
      </c>
      <c r="R18" s="22">
        <f>(SQRT(R17^2-(Q18^2*R5^2)))/Q5</f>
        <v>5.4623190647783995E-2</v>
      </c>
      <c r="S18" s="22">
        <f>S17/S5</f>
        <v>0.35901452843208564</v>
      </c>
      <c r="T18" s="22">
        <f>(SQRT(T17^2-(S18^2*T5^2)))/S5</f>
        <v>5.083526051140827E-2</v>
      </c>
      <c r="U18" s="22">
        <f>U17/U5</f>
        <v>0.32742825244631246</v>
      </c>
      <c r="V18" s="22">
        <f>(SQRT(V17^2-(U18^2*V5^2)))/U5</f>
        <v>4.9217486817556638E-2</v>
      </c>
      <c r="W18" s="80">
        <f>W17/W5</f>
        <v>0.33618440705851277</v>
      </c>
      <c r="X18" s="80">
        <f>(SQRT(X17^2-(W18^2*X5^2)))/W5</f>
        <v>2.9570552773191393E-2</v>
      </c>
      <c r="Y18" s="80">
        <f>Y17/Y5</f>
        <v>0.31415241866867194</v>
      </c>
      <c r="Z18" s="80">
        <f>(SQRT(Z17^2-(Y18^2*Z5^2)))/Y5</f>
        <v>2.753505669036993E-2</v>
      </c>
      <c r="AA18" s="80">
        <f>AA17/AA5</f>
        <v>0.26864136399601829</v>
      </c>
      <c r="AB18" s="80">
        <f>(SQRT(AB17^2-(AA18^2*AB5^2)))/AA5</f>
        <v>2.2799221374521693E-2</v>
      </c>
      <c r="AC18" s="80">
        <f>AC17/AC5</f>
        <v>0.26796292436134544</v>
      </c>
      <c r="AD18" s="80">
        <f>(SQRT(AD17^2-(AC18^2*AD5^2)))/AC5</f>
        <v>2.4696448182574934E-2</v>
      </c>
      <c r="AE18" s="80">
        <f>AE17/AE5</f>
        <v>0.26770271297832382</v>
      </c>
      <c r="AF18" s="80">
        <f>(SQRT(AF17^2-(AE18^2*AF5^2)))/AE5</f>
        <v>2.429226651444176E-2</v>
      </c>
      <c r="AG18" s="80">
        <f>AG17/AG5</f>
        <v>0.25162033876524964</v>
      </c>
      <c r="AH18" s="80">
        <f>(SQRT(AH17^2-(AG18^2*AH5^2)))/AG5</f>
        <v>2.5759679181437754E-2</v>
      </c>
    </row>
    <row r="19" spans="1:34">
      <c r="A19" t="s">
        <v>3</v>
      </c>
      <c r="B19" s="3">
        <f>B18-C18</f>
        <v>0.28458453689840651</v>
      </c>
      <c r="C19" s="3"/>
      <c r="E19" s="3">
        <f>E18-F18</f>
        <v>0.26202065183235673</v>
      </c>
      <c r="F19" s="3"/>
      <c r="G19" s="3">
        <f>G18-H18</f>
        <v>0.27448596179018664</v>
      </c>
      <c r="H19" s="3"/>
      <c r="I19" s="3">
        <f>I18-J18</f>
        <v>0.27664492888109393</v>
      </c>
      <c r="J19" s="3"/>
      <c r="K19" s="3">
        <f>K18-L18</f>
        <v>0.26734304882120402</v>
      </c>
      <c r="L19" s="3"/>
      <c r="M19" s="3">
        <f>M18-N18</f>
        <v>0.29608785446358044</v>
      </c>
      <c r="N19" s="3"/>
      <c r="O19" s="3">
        <f>O18-P18</f>
        <v>0.31714967063534999</v>
      </c>
      <c r="P19" s="3"/>
      <c r="Q19" s="3">
        <f>Q18-R18</f>
        <v>0.30375718008920627</v>
      </c>
      <c r="R19" s="3"/>
      <c r="S19" s="3">
        <f>S18-T18</f>
        <v>0.3081792679206774</v>
      </c>
      <c r="T19" s="3"/>
      <c r="U19" s="3">
        <f>U18-V18</f>
        <v>0.2782107656287558</v>
      </c>
      <c r="V19" s="3"/>
      <c r="W19" s="75">
        <f>W18-X18</f>
        <v>0.3066138542853214</v>
      </c>
      <c r="X19" s="75"/>
      <c r="Y19" s="75">
        <f>Y18-Z18</f>
        <v>0.28661736197830201</v>
      </c>
      <c r="Z19" s="75"/>
      <c r="AA19" s="74">
        <f>AA18-AB18</f>
        <v>0.24584214262149659</v>
      </c>
      <c r="AB19" s="75"/>
      <c r="AC19" s="75">
        <f>AC18-AD18</f>
        <v>0.24326647617877051</v>
      </c>
      <c r="AD19" s="75"/>
      <c r="AE19" s="75">
        <f>AE18-AF18</f>
        <v>0.24341044646388205</v>
      </c>
      <c r="AG19" s="75">
        <f>AG18-AH18</f>
        <v>0.22586065958381188</v>
      </c>
    </row>
    <row r="20" spans="1:34">
      <c r="A20" t="s">
        <v>4</v>
      </c>
      <c r="B20" s="3">
        <f>B18+C18</f>
        <v>0.28458453689840651</v>
      </c>
      <c r="C20" s="3"/>
      <c r="E20" s="3">
        <f>E18+F18</f>
        <v>0.39062101121961829</v>
      </c>
      <c r="F20" s="3"/>
      <c r="G20" s="3">
        <f>G18+H18</f>
        <v>0.37283937375299442</v>
      </c>
      <c r="H20" s="3"/>
      <c r="I20" s="3">
        <f>I18+J18</f>
        <v>0.37532503573718468</v>
      </c>
      <c r="J20" s="3"/>
      <c r="K20" s="3">
        <f>K18+L18</f>
        <v>0.36957660331566805</v>
      </c>
      <c r="L20" s="3"/>
      <c r="M20" s="3">
        <f>M18+N18</f>
        <v>0.40164499589226732</v>
      </c>
      <c r="N20" s="3"/>
      <c r="O20" s="3">
        <f>O18+P18</f>
        <v>0.42409228263135695</v>
      </c>
      <c r="P20" s="3"/>
      <c r="Q20" s="3">
        <f>Q18+R18</f>
        <v>0.41300356138477423</v>
      </c>
      <c r="R20" s="3"/>
      <c r="S20" s="3">
        <f>S18+T18</f>
        <v>0.40984978894349389</v>
      </c>
      <c r="T20" s="3"/>
      <c r="U20" s="3">
        <f>U18+V18</f>
        <v>0.37664573926386913</v>
      </c>
      <c r="V20" s="3"/>
      <c r="W20" s="75">
        <f>W18+X18</f>
        <v>0.36575495983170414</v>
      </c>
      <c r="X20" s="75"/>
      <c r="Y20" s="75">
        <f>Y18+Z18</f>
        <v>0.34168747535904187</v>
      </c>
      <c r="Z20" s="75"/>
      <c r="AA20" s="74">
        <f>AA18+AB18</f>
        <v>0.29144058537053996</v>
      </c>
      <c r="AB20" s="75"/>
      <c r="AC20" s="75">
        <f>AC18+AD18</f>
        <v>0.29265937254392038</v>
      </c>
      <c r="AD20" s="75"/>
      <c r="AE20" s="75">
        <f>AE18+AF18</f>
        <v>0.29199497949276559</v>
      </c>
      <c r="AG20" s="75">
        <f>AG18+AH18</f>
        <v>0.27738001794668737</v>
      </c>
    </row>
    <row r="21" spans="1:34">
      <c r="A21" t="s">
        <v>5</v>
      </c>
      <c r="B21" s="3">
        <f>(C18/1.645)/B18</f>
        <v>0</v>
      </c>
      <c r="C21" s="3"/>
      <c r="E21" s="3">
        <f>(F18/1.645)/E18</f>
        <v>0.11978473746256482</v>
      </c>
      <c r="F21" s="3"/>
      <c r="G21" s="3">
        <f>(H18/1.645)/G18</f>
        <v>9.2363615173361849E-2</v>
      </c>
      <c r="H21" s="3"/>
      <c r="I21" s="3">
        <f>(J18/1.645)/I18</f>
        <v>9.2010230775770321E-2</v>
      </c>
      <c r="J21" s="3"/>
      <c r="K21" s="3">
        <f>(L18/1.645)/K18</f>
        <v>9.7575977181636325E-2</v>
      </c>
      <c r="L21" s="3"/>
      <c r="M21" s="3">
        <f>(N18/1.645)/M18</f>
        <v>9.196711176764874E-2</v>
      </c>
      <c r="N21" s="3"/>
      <c r="O21" s="3">
        <f>(P18/1.645)/O18</f>
        <v>8.7705109099727049E-2</v>
      </c>
      <c r="P21" s="3"/>
      <c r="Q21" s="3">
        <f>(R18/1.645)/Q18</f>
        <v>9.2654591967869085E-2</v>
      </c>
      <c r="R21" s="3"/>
      <c r="S21" s="3">
        <f>(T18/1.645)/S18</f>
        <v>8.6077001014051233E-2</v>
      </c>
      <c r="T21" s="3"/>
      <c r="U21" s="3">
        <f>(V18/1.645)/U18</f>
        <v>9.1377102160114979E-2</v>
      </c>
      <c r="V21" s="3"/>
      <c r="W21" s="15">
        <f>(X18/1.645)/W18</f>
        <v>5.3470712934594794E-2</v>
      </c>
      <c r="Y21" s="15">
        <f>(Z18/1.645)/Y18</f>
        <v>5.328189531971407E-2</v>
      </c>
      <c r="AA21" s="65">
        <f>(AB18/1.645)/AA18</f>
        <v>5.1591865214278214E-2</v>
      </c>
      <c r="AC21">
        <f>(AD18/1.645)/AC18</f>
        <v>5.6026550854532405E-2</v>
      </c>
      <c r="AE21">
        <f>(AF18/1.645)/AE18</f>
        <v>5.5163188683611045E-2</v>
      </c>
      <c r="AG21">
        <f>(AH18/1.645)/AG18</f>
        <v>6.2234156103783758E-2</v>
      </c>
    </row>
    <row r="22" spans="1:34">
      <c r="A22" t="s">
        <v>21</v>
      </c>
      <c r="B22" s="8">
        <f>B17-C17</f>
        <v>225811</v>
      </c>
      <c r="C22" s="8"/>
      <c r="E22" s="8">
        <f>E17-F17</f>
        <v>225912</v>
      </c>
      <c r="F22" s="8"/>
      <c r="G22" s="8">
        <f>G17-H17</f>
        <v>248088</v>
      </c>
      <c r="H22" s="8"/>
      <c r="I22" s="8">
        <f t="shared" ref="I22:Q22" si="8">I17-J17</f>
        <v>265450</v>
      </c>
      <c r="J22" s="8"/>
      <c r="K22" s="8">
        <f t="shared" si="8"/>
        <v>261025</v>
      </c>
      <c r="L22" s="8"/>
      <c r="M22" s="8">
        <f t="shared" si="8"/>
        <v>299073</v>
      </c>
      <c r="N22" s="8"/>
      <c r="O22" s="8">
        <f t="shared" si="8"/>
        <v>321007</v>
      </c>
      <c r="P22" s="8"/>
      <c r="Q22" s="8">
        <f t="shared" si="8"/>
        <v>316370</v>
      </c>
      <c r="R22" s="8"/>
      <c r="S22" s="8">
        <f>S17-T17</f>
        <v>330467</v>
      </c>
      <c r="T22" s="3"/>
      <c r="U22" s="8">
        <f>U17-V17</f>
        <v>304963</v>
      </c>
      <c r="V22" s="3"/>
      <c r="W22" s="8">
        <f>W17-X17</f>
        <v>345818.16368624824</v>
      </c>
      <c r="Y22" s="8">
        <f>Y17-Z17</f>
        <v>330386.90990239335</v>
      </c>
      <c r="AA22" s="66">
        <f>AA17-AB17</f>
        <v>288889.01408949151</v>
      </c>
      <c r="AC22">
        <f>AC17-AD17</f>
        <v>292866.85008092487</v>
      </c>
      <c r="AE22">
        <f>AE17-AF17</f>
        <v>297639.28274803428</v>
      </c>
      <c r="AG22">
        <f>AG17-AH17</f>
        <v>281158.59103757859</v>
      </c>
    </row>
    <row r="23" spans="1:34">
      <c r="A23" t="s">
        <v>22</v>
      </c>
      <c r="B23" s="8">
        <f>B17+C17</f>
        <v>225811</v>
      </c>
      <c r="C23" s="8"/>
      <c r="E23" s="8">
        <f>E17+F17</f>
        <v>336810</v>
      </c>
      <c r="F23" s="8"/>
      <c r="G23" s="8">
        <f>G17+H17</f>
        <v>336986</v>
      </c>
      <c r="H23" s="8"/>
      <c r="I23" s="8">
        <f t="shared" ref="I23:Q23" si="9">I17+J17</f>
        <v>360138</v>
      </c>
      <c r="J23" s="8"/>
      <c r="K23" s="8">
        <f t="shared" si="9"/>
        <v>360985</v>
      </c>
      <c r="L23" s="8"/>
      <c r="M23" s="8">
        <f t="shared" si="9"/>
        <v>405723</v>
      </c>
      <c r="N23" s="8"/>
      <c r="O23" s="8">
        <f t="shared" si="9"/>
        <v>429287</v>
      </c>
      <c r="P23" s="8"/>
      <c r="Q23" s="8">
        <f t="shared" si="9"/>
        <v>430170</v>
      </c>
      <c r="R23" s="8"/>
      <c r="S23" s="8">
        <f>S17+T17</f>
        <v>439533</v>
      </c>
      <c r="T23" s="3"/>
      <c r="U23" s="8">
        <f>U17+V17</f>
        <v>412985</v>
      </c>
      <c r="V23" s="3"/>
      <c r="W23" s="8">
        <f>W17+X17</f>
        <v>412689.83631375176</v>
      </c>
      <c r="Y23" s="8">
        <f>Y17+Z17</f>
        <v>394029.09009760665</v>
      </c>
      <c r="AA23" s="66">
        <f>AA17+AB17</f>
        <v>342616.98591050849</v>
      </c>
      <c r="AC23">
        <f>AC17+AD17</f>
        <v>352459.14991907513</v>
      </c>
      <c r="AE23">
        <f>AE17+AF17</f>
        <v>357186.71725196572</v>
      </c>
      <c r="AG23">
        <f>AG17+AH17</f>
        <v>345431.40896242141</v>
      </c>
    </row>
    <row r="24" spans="1:34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34" s="21" customFormat="1">
      <c r="A25" s="21" t="s">
        <v>23</v>
      </c>
      <c r="B25" s="24">
        <f>SUM(B7:B9)</f>
        <v>99388</v>
      </c>
      <c r="C25" s="24">
        <f>SQRT(SUMSQ(C7:C9))</f>
        <v>0</v>
      </c>
      <c r="E25" s="24">
        <f>SUM(E7:E9)</f>
        <v>135240</v>
      </c>
      <c r="F25" s="24">
        <f>SQRT(SUMSQ(F7:F9))</f>
        <v>12764.715782186457</v>
      </c>
      <c r="G25" s="24">
        <f>SUM(G7:G9)</f>
        <v>137687</v>
      </c>
      <c r="H25" s="24">
        <f>SQRT(SUMSQ(H7:H9))</f>
        <v>10881.481241081106</v>
      </c>
      <c r="I25" s="24">
        <f>SUM(I7:I9)</f>
        <v>141223</v>
      </c>
      <c r="J25" s="24">
        <f>SQRT(SUMSQ(J7:J9))</f>
        <v>11052.526498497979</v>
      </c>
      <c r="K25" s="24">
        <f>SUM(K7:K9)</f>
        <v>144336</v>
      </c>
      <c r="L25" s="24">
        <f>SQRT(SUMSQ(L7:L9))</f>
        <v>11216.590658484422</v>
      </c>
      <c r="M25" s="24">
        <f>SUM(M7:M9)</f>
        <v>163630</v>
      </c>
      <c r="N25" s="24">
        <f>SQRT(SUMSQ(N7:N9))</f>
        <v>12799.998789062443</v>
      </c>
      <c r="O25" s="24">
        <f>SUM(O7:O9)</f>
        <v>194156</v>
      </c>
      <c r="P25" s="24">
        <f>SQRT(SUMSQ(P7:P9))</f>
        <v>14156.648226186875</v>
      </c>
      <c r="Q25" s="24">
        <f>SUM(Q7:Q9)</f>
        <v>192436</v>
      </c>
      <c r="R25" s="24">
        <f>SQRT(SUMSQ(R7:R9))</f>
        <v>14504.173916497279</v>
      </c>
      <c r="S25" s="24">
        <f>SUM(S7:S9)</f>
        <v>197657</v>
      </c>
      <c r="T25" s="24">
        <f>SQRT(SUMSQ(T7:T9))</f>
        <v>13677.973643782181</v>
      </c>
      <c r="U25" s="24">
        <f>SUM(U7:U9)</f>
        <v>176920</v>
      </c>
      <c r="V25" s="24">
        <f>SQRT(SUMSQ(V7:V9))</f>
        <v>13349.481076056853</v>
      </c>
      <c r="W25" s="25">
        <f>SUM(W7:W9)</f>
        <v>193753</v>
      </c>
      <c r="X25" s="26">
        <f>SQRT(SUMSQ(X7:X9))</f>
        <v>15356.617921925388</v>
      </c>
      <c r="Y25" s="25">
        <f>SUM(Y7:Y9)</f>
        <v>153579</v>
      </c>
      <c r="Z25" s="26">
        <f>SQRT(SUMSQ(Z7:Z9))</f>
        <v>14215.805991923216</v>
      </c>
      <c r="AA25" s="26">
        <f>SUM(AA7:AA9)</f>
        <v>144605</v>
      </c>
      <c r="AB25" s="26">
        <f>SQRT(SUMSQ(AB7:AB9))</f>
        <v>11606.271537405974</v>
      </c>
      <c r="AC25" s="26">
        <f>SUM(AC7:AC9)</f>
        <v>140724</v>
      </c>
      <c r="AD25" s="26">
        <f>SQRT(SUMSQ(AD7:AD9))</f>
        <v>13155.902477595369</v>
      </c>
      <c r="AE25" s="26">
        <f>SUM(AE7:AE9)</f>
        <v>148295</v>
      </c>
      <c r="AF25" s="26">
        <f>SQRT(SUMSQ(AF7:AF9))</f>
        <v>12486.21023369381</v>
      </c>
      <c r="AG25" s="26">
        <f>SUM(AG7:AG9)</f>
        <v>136100</v>
      </c>
      <c r="AH25" s="26">
        <f>SQRT(SUMSQ(AH7:AH9))</f>
        <v>13825.033815510182</v>
      </c>
    </row>
    <row r="26" spans="1:34" s="21" customFormat="1">
      <c r="A26" s="21" t="s">
        <v>24</v>
      </c>
      <c r="B26" s="22">
        <f>B25/B5</f>
        <v>0.12525646648417849</v>
      </c>
      <c r="C26" s="22">
        <f>(SQRT(C25^2-(B26^2*C5^2)))/B5</f>
        <v>0</v>
      </c>
      <c r="E26" s="22">
        <f>E25/E5</f>
        <v>0.15685055588931854</v>
      </c>
      <c r="F26" s="22">
        <f>(SQRT(F25^2-(E26^2*F5^2)))/E5</f>
        <v>1.4795162510076041E-2</v>
      </c>
      <c r="G26" s="22">
        <f>G25/G5</f>
        <v>0.15233677017767663</v>
      </c>
      <c r="H26" s="22">
        <f>(SQRT(H25^2-(G26^2*H5^2)))/G5</f>
        <v>1.2037788741943374E-2</v>
      </c>
      <c r="I26" s="22">
        <f>I25/I5</f>
        <v>0.14717858129197997</v>
      </c>
      <c r="J26" s="22">
        <f>(SQRT(J25^2-(I26^2*J5^2)))/I5</f>
        <v>1.1518180200961965E-2</v>
      </c>
      <c r="K26" s="22">
        <f>K25/K5</f>
        <v>0.14779575072881074</v>
      </c>
      <c r="L26" s="22">
        <f>(SQRT(L25^2-(K26^2*L5^2)))/K5</f>
        <v>1.1426555008077198E-2</v>
      </c>
      <c r="M26" s="22">
        <f>M25/M5</f>
        <v>0.16199017347392347</v>
      </c>
      <c r="N26" s="22">
        <f>(SQRT(N25^2-(M26^2*N5^2)))/M5</f>
        <v>1.2660914011114804E-2</v>
      </c>
      <c r="O26" s="22">
        <f>O25/O5</f>
        <v>0.19181357265078858</v>
      </c>
      <c r="P26" s="22">
        <f>(SQRT(P25^2-(O26^2*P5^2)))/O5</f>
        <v>1.3969955251935387E-2</v>
      </c>
      <c r="Q26" s="22">
        <f>Q25/Q5</f>
        <v>0.18475978520412425</v>
      </c>
      <c r="R26" s="22">
        <f>(SQRT(R25^2-(Q26^2*R5^2)))/Q5</f>
        <v>1.3918217664530344E-2</v>
      </c>
      <c r="S26" s="22">
        <f>S25/S5</f>
        <v>0.18431619388649545</v>
      </c>
      <c r="T26" s="22">
        <f>(SQRT(T25^2-(S26^2*T5^2)))/S5</f>
        <v>1.2736856639455155E-2</v>
      </c>
      <c r="U26" s="22">
        <f>U25/U5</f>
        <v>0.16137270783622659</v>
      </c>
      <c r="V26" s="22">
        <f>(SQRT(V25^2-(U26^2*V5^2)))/U5</f>
        <v>1.2129948594384217E-2</v>
      </c>
      <c r="W26" s="81">
        <f>W25/W5</f>
        <v>0.17174963855571207</v>
      </c>
      <c r="X26" s="81">
        <f>(SQRT(X25^2-(W26^2*X5^2)))/W5</f>
        <v>1.3573905918822439E-2</v>
      </c>
      <c r="Y26" s="81">
        <f>Y25/Y5</f>
        <v>0.13320306096694706</v>
      </c>
      <c r="Z26" s="81">
        <f>(SQRT(Z25^2-(Y26^2*Z5^2)))/Y5</f>
        <v>1.2303904246649242E-2</v>
      </c>
      <c r="AA26" s="81">
        <f>AA25/AA5</f>
        <v>0.12302934395126641</v>
      </c>
      <c r="AB26" s="81">
        <f>(SQRT(AB25^2-(AA26^2*AB5^2)))/AA5</f>
        <v>9.847112613187204E-3</v>
      </c>
      <c r="AC26" s="81">
        <f>AC25/AC5</f>
        <v>0.11686748889034683</v>
      </c>
      <c r="AD26" s="81">
        <f>(SQRT(AD25^2-(AC26^2*AD5^2)))/AC5</f>
        <v>1.0904750036593087E-2</v>
      </c>
      <c r="AE26" s="81">
        <f>AE25/AE5</f>
        <v>0.12125045071857418</v>
      </c>
      <c r="AF26" s="81">
        <f>(SQRT(AF25^2-(AE26^2*AF5^2)))/AE5</f>
        <v>1.0183845309012228E-2</v>
      </c>
      <c r="AG26" s="81">
        <f>AG25/AG5</f>
        <v>0.10930761137570175</v>
      </c>
      <c r="AH26" s="81">
        <f>(SQRT(AH25^2-(AG26^2*AH5^2)))/AG5</f>
        <v>1.1081346784829079E-2</v>
      </c>
    </row>
    <row r="27" spans="1:34">
      <c r="A27" t="s">
        <v>3</v>
      </c>
      <c r="B27" s="3">
        <f>B26-C26</f>
        <v>0.12525646648417849</v>
      </c>
      <c r="C27" s="3"/>
      <c r="E27" s="3">
        <f>E26-F26</f>
        <v>0.1420553933792425</v>
      </c>
      <c r="F27" s="3"/>
      <c r="G27" s="3">
        <f>G26-H26</f>
        <v>0.14029898143573327</v>
      </c>
      <c r="H27" s="3"/>
      <c r="I27" s="3">
        <f>I26-J26</f>
        <v>0.13566040109101801</v>
      </c>
      <c r="J27" s="3"/>
      <c r="K27" s="3">
        <f>K26-L26</f>
        <v>0.13636919572073353</v>
      </c>
      <c r="L27" s="3"/>
      <c r="M27" s="3">
        <f>M26-N26</f>
        <v>0.14932925946280867</v>
      </c>
      <c r="N27" s="3"/>
      <c r="O27" s="3">
        <f>O26-P26</f>
        <v>0.17784361739885318</v>
      </c>
      <c r="P27" s="3"/>
      <c r="Q27" s="3">
        <f>Q26-R26</f>
        <v>0.1708415675395939</v>
      </c>
      <c r="R27" s="3"/>
      <c r="S27" s="3">
        <f>S26-T26</f>
        <v>0.1715793372470403</v>
      </c>
      <c r="T27" s="3"/>
      <c r="U27" s="3">
        <f>U26-V26</f>
        <v>0.14924275924184238</v>
      </c>
      <c r="V27" s="3"/>
      <c r="W27" s="75">
        <f>W26-X26</f>
        <v>0.15817573263688964</v>
      </c>
      <c r="X27" s="75"/>
      <c r="Y27" s="75">
        <f>Y26-Z26</f>
        <v>0.12089915672029782</v>
      </c>
      <c r="Z27" s="75"/>
      <c r="AA27" s="74">
        <f>AA26-AB26</f>
        <v>0.11318223133807921</v>
      </c>
      <c r="AB27" s="75"/>
      <c r="AC27" s="74">
        <f>AC26-AD26</f>
        <v>0.10596273885375374</v>
      </c>
      <c r="AD27" s="75"/>
      <c r="AE27" s="74">
        <f>AE26-AF26</f>
        <v>0.11106660540956195</v>
      </c>
      <c r="AF27" s="75"/>
      <c r="AG27" s="74">
        <f>AG26-AH26</f>
        <v>9.8226264590872664E-2</v>
      </c>
      <c r="AH27" s="75"/>
    </row>
    <row r="28" spans="1:34">
      <c r="A28" t="s">
        <v>4</v>
      </c>
      <c r="B28" s="3">
        <f>B26+C26</f>
        <v>0.12525646648417849</v>
      </c>
      <c r="C28" s="3"/>
      <c r="E28" s="3">
        <f>E26+F26</f>
        <v>0.17164571839939458</v>
      </c>
      <c r="F28" s="3"/>
      <c r="G28" s="3">
        <f>G26+H26</f>
        <v>0.16437455891962</v>
      </c>
      <c r="H28" s="3"/>
      <c r="I28" s="3">
        <f>I26+J26</f>
        <v>0.15869676149294193</v>
      </c>
      <c r="J28" s="3"/>
      <c r="K28" s="3">
        <f>K26+L26</f>
        <v>0.15922230573688795</v>
      </c>
      <c r="L28" s="3"/>
      <c r="M28" s="3">
        <f>M26+N26</f>
        <v>0.17465108748503827</v>
      </c>
      <c r="N28" s="3"/>
      <c r="O28" s="3">
        <f>O26+P26</f>
        <v>0.20578352790272397</v>
      </c>
      <c r="P28" s="3"/>
      <c r="Q28" s="3">
        <f>Q26+R26</f>
        <v>0.19867800286865461</v>
      </c>
      <c r="R28" s="3"/>
      <c r="S28" s="3">
        <f>S26+T26</f>
        <v>0.1970530505259506</v>
      </c>
      <c r="T28" s="3"/>
      <c r="U28" s="3">
        <f>U26+V26</f>
        <v>0.1735026564306108</v>
      </c>
      <c r="V28" s="3"/>
      <c r="W28" s="75">
        <f>W26+X26</f>
        <v>0.1853235444745345</v>
      </c>
      <c r="X28" s="75"/>
      <c r="Y28" s="75">
        <f>Y26+Z26</f>
        <v>0.1455069652135963</v>
      </c>
      <c r="Z28" s="75"/>
      <c r="AA28" s="74">
        <f>AA26+AB26</f>
        <v>0.13287645656445363</v>
      </c>
      <c r="AB28" s="75"/>
      <c r="AC28" s="74">
        <f>AC26+AD26</f>
        <v>0.12777223892693992</v>
      </c>
      <c r="AD28" s="75"/>
      <c r="AE28" s="74">
        <f>AE26+AF26</f>
        <v>0.13143429602758641</v>
      </c>
      <c r="AF28" s="75"/>
      <c r="AG28" s="74">
        <f>AG26+AH26</f>
        <v>0.12038895816053083</v>
      </c>
      <c r="AH28" s="75"/>
    </row>
    <row r="29" spans="1:34">
      <c r="A29" t="s">
        <v>5</v>
      </c>
      <c r="B29" s="3">
        <f>(C26/1.645)/B26</f>
        <v>0</v>
      </c>
      <c r="C29" s="3"/>
      <c r="E29" s="3">
        <f>(F26/1.645)/E26</f>
        <v>5.7341331766211784E-2</v>
      </c>
      <c r="F29" s="3"/>
      <c r="G29" s="3">
        <f>(H26/1.645)/G26</f>
        <v>4.8037021513673284E-2</v>
      </c>
      <c r="H29" s="3"/>
      <c r="I29" s="3">
        <f>(J26/1.645)/I26</f>
        <v>4.7574403771250134E-2</v>
      </c>
      <c r="J29" s="3"/>
      <c r="K29" s="3">
        <f>(L26/1.645)/K26</f>
        <v>4.6998875226182464E-2</v>
      </c>
      <c r="L29" s="3"/>
      <c r="M29" s="3">
        <f>(N26/1.645)/M26</f>
        <v>4.7512784862316589E-2</v>
      </c>
      <c r="N29" s="3"/>
      <c r="O29" s="3">
        <f>(P26/1.645)/O26</f>
        <v>4.427410373506574E-2</v>
      </c>
      <c r="P29" s="3"/>
      <c r="Q29" s="3">
        <f>(R26/1.645)/Q26</f>
        <v>4.5794178549579706E-2</v>
      </c>
      <c r="R29" s="3"/>
      <c r="S29" s="3">
        <f>(T26/1.645)/S26</f>
        <v>4.2008083122407947E-2</v>
      </c>
      <c r="T29" s="3"/>
      <c r="U29" s="3">
        <f>(V26/1.645)/U26</f>
        <v>4.569439920559485E-2</v>
      </c>
      <c r="V29" s="3"/>
      <c r="W29" s="74">
        <f>(X26/1.645)/W26</f>
        <v>4.8044436132195625E-2</v>
      </c>
      <c r="X29" s="75"/>
      <c r="Y29" s="74">
        <f>(Z26/1.645)/Y26</f>
        <v>5.6151690474220979E-2</v>
      </c>
      <c r="Z29" s="75"/>
      <c r="AA29" s="74">
        <f>(AB26/1.645)/AA26</f>
        <v>4.8655763760861788E-2</v>
      </c>
      <c r="AB29" s="75"/>
      <c r="AC29" s="74">
        <f>(AD26/1.645)/AC26</f>
        <v>5.6722596171189667E-2</v>
      </c>
      <c r="AD29" s="75"/>
      <c r="AE29" s="74">
        <f>(AF26/1.645)/AE26</f>
        <v>5.105785079728016E-2</v>
      </c>
      <c r="AF29" s="75"/>
      <c r="AG29" s="74">
        <f>(AH26/1.645)/AG26</f>
        <v>6.1627739728558846E-2</v>
      </c>
      <c r="AH29" s="75"/>
    </row>
    <row r="30" spans="1:34">
      <c r="A30" t="s">
        <v>21</v>
      </c>
      <c r="B30" s="8">
        <f>B25-C25</f>
        <v>99388</v>
      </c>
      <c r="C30" s="8"/>
      <c r="E30" s="8">
        <f>E25-F25</f>
        <v>122475.28421781355</v>
      </c>
      <c r="F30" s="8"/>
      <c r="G30" s="8">
        <f>G25-H25</f>
        <v>126805.51875891889</v>
      </c>
      <c r="H30" s="8"/>
      <c r="I30" s="8">
        <f>I25-J25</f>
        <v>130170.47350150203</v>
      </c>
      <c r="J30" s="8"/>
      <c r="K30" s="8">
        <f>K25-L25</f>
        <v>133119.40934151557</v>
      </c>
      <c r="L30" s="8"/>
      <c r="M30" s="8">
        <f>M25-N25</f>
        <v>150830.00121093757</v>
      </c>
      <c r="N30" s="8"/>
      <c r="O30" s="8">
        <f>O25-P25</f>
        <v>179999.35177381313</v>
      </c>
      <c r="P30" s="8"/>
      <c r="Q30" s="8">
        <f>Q25-R25</f>
        <v>177931.82608350273</v>
      </c>
      <c r="R30" s="8"/>
      <c r="S30" s="8">
        <f>S25-T25</f>
        <v>183979.02635621783</v>
      </c>
      <c r="T30" s="3"/>
      <c r="U30" s="8">
        <f>U25-V25</f>
        <v>163570.51892394313</v>
      </c>
      <c r="V30" s="3"/>
      <c r="W30" s="5">
        <f>W25-X25</f>
        <v>178396.38207807462</v>
      </c>
      <c r="Y30" s="5">
        <f>Y25-Z25</f>
        <v>139363.1940080768</v>
      </c>
      <c r="AA30" s="66">
        <f>AA25-AB25</f>
        <v>132998.72846259404</v>
      </c>
      <c r="AC30">
        <f>AC25-AD25</f>
        <v>127568.09752240463</v>
      </c>
      <c r="AE30">
        <f>AE25-AF25</f>
        <v>135808.7897663062</v>
      </c>
      <c r="AG30">
        <f>AG25-AH25</f>
        <v>122274.96618448982</v>
      </c>
    </row>
    <row r="31" spans="1:34">
      <c r="A31" t="s">
        <v>22</v>
      </c>
      <c r="B31" s="8">
        <f>B25+C25</f>
        <v>99388</v>
      </c>
      <c r="C31" s="8"/>
      <c r="E31" s="8">
        <f>E25+F25</f>
        <v>148004.71578218645</v>
      </c>
      <c r="F31" s="8"/>
      <c r="G31" s="8">
        <f>G25+H25</f>
        <v>148568.48124108111</v>
      </c>
      <c r="H31" s="8"/>
      <c r="I31" s="8">
        <f>I25+J25</f>
        <v>152275.52649849799</v>
      </c>
      <c r="J31" s="8"/>
      <c r="K31" s="8">
        <f>K25+L25</f>
        <v>155552.59065848443</v>
      </c>
      <c r="L31" s="8"/>
      <c r="M31" s="8">
        <f>M25+N25</f>
        <v>176429.99878906243</v>
      </c>
      <c r="N31" s="8"/>
      <c r="O31" s="8">
        <f>O25+P25</f>
        <v>208312.64822618687</v>
      </c>
      <c r="P31" s="8"/>
      <c r="Q31" s="8">
        <f>Q25+R25</f>
        <v>206940.17391649727</v>
      </c>
      <c r="R31" s="8"/>
      <c r="S31" s="8">
        <f>S25+T25</f>
        <v>211334.97364378217</v>
      </c>
      <c r="T31" s="3"/>
      <c r="U31" s="8">
        <f>U25+V25</f>
        <v>190269.48107605687</v>
      </c>
      <c r="V31" s="3"/>
      <c r="W31" s="5">
        <f>W25+X25</f>
        <v>209109.61792192538</v>
      </c>
      <c r="Y31" s="5">
        <f>Y25+Z25</f>
        <v>167794.8059919232</v>
      </c>
      <c r="AA31" s="66">
        <f>AA25+AB25</f>
        <v>156211.27153740596</v>
      </c>
      <c r="AC31">
        <f>AC25+AD25</f>
        <v>153879.90247759537</v>
      </c>
      <c r="AE31">
        <f>AE25+AF25</f>
        <v>160781.2102336938</v>
      </c>
      <c r="AG31">
        <f>AG25+AH25</f>
        <v>149925.03381551019</v>
      </c>
    </row>
    <row r="32" spans="1:34">
      <c r="B32" s="8"/>
      <c r="C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30">
      <c r="B33">
        <v>2005</v>
      </c>
      <c r="C33">
        <v>2006</v>
      </c>
      <c r="D33">
        <v>2007</v>
      </c>
      <c r="E33">
        <v>2008</v>
      </c>
      <c r="F33">
        <v>2009</v>
      </c>
      <c r="G33">
        <v>2010</v>
      </c>
      <c r="H33">
        <v>2011</v>
      </c>
      <c r="I33">
        <v>2012</v>
      </c>
      <c r="J33">
        <v>2013</v>
      </c>
    </row>
    <row r="34" spans="1:30">
      <c r="A34" t="s">
        <v>26</v>
      </c>
      <c r="B34" s="5">
        <v>862222</v>
      </c>
      <c r="C34" s="5">
        <v>903833</v>
      </c>
      <c r="D34">
        <v>959535</v>
      </c>
      <c r="E34" s="5">
        <v>976591</v>
      </c>
      <c r="F34" s="5">
        <v>1010123</v>
      </c>
      <c r="G34" s="5">
        <v>1012212</v>
      </c>
      <c r="H34" s="5">
        <v>1041547</v>
      </c>
      <c r="I34">
        <v>1072380</v>
      </c>
      <c r="J34" s="11">
        <v>1096344</v>
      </c>
      <c r="T34">
        <f>N18/1.645</f>
        <v>3.2084237516318191E-2</v>
      </c>
      <c r="V34">
        <f>P18/1.645</f>
        <v>3.2505353190275657E-2</v>
      </c>
    </row>
    <row r="35" spans="1:30">
      <c r="A35" t="s">
        <v>14</v>
      </c>
      <c r="B35" s="8">
        <v>281361</v>
      </c>
      <c r="C35" s="8">
        <v>292537</v>
      </c>
      <c r="D35" s="8">
        <v>312794</v>
      </c>
      <c r="E35" s="8">
        <v>311005</v>
      </c>
      <c r="F35" s="8">
        <v>352398</v>
      </c>
      <c r="G35" s="8">
        <v>375147</v>
      </c>
      <c r="H35" s="8">
        <v>373270</v>
      </c>
      <c r="I35" s="8">
        <v>385000</v>
      </c>
      <c r="J35" s="8">
        <v>358974</v>
      </c>
      <c r="L35" s="12">
        <f>(J35-F35)/F35</f>
        <v>1.8660718846304464E-2</v>
      </c>
      <c r="M35" s="13">
        <f>J35-F35</f>
        <v>6576</v>
      </c>
      <c r="T35">
        <f>V18/1.645</f>
        <v>2.9919444873894613E-2</v>
      </c>
      <c r="V35">
        <f>X18/1.645</f>
        <v>1.79760199229127E-2</v>
      </c>
    </row>
    <row r="36" spans="1:30">
      <c r="A36" t="s">
        <v>23</v>
      </c>
      <c r="B36" s="8">
        <v>135240</v>
      </c>
      <c r="C36" s="8">
        <v>137687</v>
      </c>
      <c r="D36" s="8">
        <v>141223</v>
      </c>
      <c r="E36" s="8">
        <v>144336</v>
      </c>
      <c r="F36" s="8">
        <v>163630</v>
      </c>
      <c r="G36" s="8">
        <v>194156</v>
      </c>
      <c r="H36" s="8">
        <v>192436</v>
      </c>
      <c r="I36" s="8">
        <v>197657</v>
      </c>
      <c r="J36" s="8">
        <v>176920</v>
      </c>
      <c r="L36" s="12">
        <f>(J36-F36)/F36</f>
        <v>8.1219825215425048E-2</v>
      </c>
      <c r="M36" s="13">
        <f>J36-F36</f>
        <v>13290</v>
      </c>
      <c r="T36">
        <f>SQRT(T34^2+T35^2)</f>
        <v>4.3869938210186005E-2</v>
      </c>
      <c r="V36">
        <f>SQRT(V34^2+V35^2)</f>
        <v>3.7144788036728896E-2</v>
      </c>
    </row>
    <row r="37" spans="1:30">
      <c r="E37" s="3"/>
      <c r="S37" t="s">
        <v>27</v>
      </c>
      <c r="T37">
        <f>(M18-U18)/T36</f>
        <v>0.48867569926583032</v>
      </c>
      <c r="U37" t="s">
        <v>27</v>
      </c>
      <c r="V37">
        <f>(O18-W18)/V36</f>
        <v>0.92709021628524846</v>
      </c>
    </row>
    <row r="39" spans="1:30">
      <c r="T39" s="47"/>
      <c r="U39" s="47"/>
      <c r="V39" s="47"/>
      <c r="W39" s="47"/>
      <c r="X39" s="47"/>
      <c r="Y39" s="47"/>
      <c r="Z39" s="48" t="s">
        <v>32</v>
      </c>
      <c r="AA39" s="48"/>
      <c r="AB39" s="48"/>
      <c r="AC39" s="48"/>
      <c r="AD39" s="48"/>
    </row>
    <row r="40" spans="1:30" ht="15.6">
      <c r="S40" t="s">
        <v>25</v>
      </c>
      <c r="T40" s="87" t="s">
        <v>33</v>
      </c>
      <c r="U40" s="87"/>
      <c r="V40" s="87"/>
      <c r="W40" s="87"/>
      <c r="X40" s="87"/>
      <c r="Y40" s="49"/>
      <c r="Z40" s="49"/>
      <c r="AA40" s="49"/>
      <c r="AB40" s="49"/>
      <c r="AC40" s="49"/>
      <c r="AD40" s="49"/>
    </row>
    <row r="41" spans="1:30" ht="15.6">
      <c r="T41" s="88" t="s">
        <v>34</v>
      </c>
      <c r="U41" s="88"/>
      <c r="V41" s="88"/>
      <c r="W41" s="88"/>
      <c r="X41" s="88"/>
      <c r="Y41" s="49"/>
      <c r="Z41" s="49"/>
      <c r="AA41" s="49"/>
      <c r="AB41" s="49"/>
      <c r="AC41" s="49"/>
      <c r="AD41" s="49"/>
    </row>
    <row r="42" spans="1:30" ht="18">
      <c r="T42" s="50" t="s">
        <v>35</v>
      </c>
      <c r="U42" s="50" t="s">
        <v>36</v>
      </c>
      <c r="V42" s="51"/>
      <c r="W42" s="52" t="s">
        <v>37</v>
      </c>
      <c r="X42" s="53" t="s">
        <v>38</v>
      </c>
      <c r="Y42" s="49"/>
      <c r="Z42" s="49"/>
      <c r="AA42" s="49"/>
      <c r="AB42" s="49"/>
      <c r="AC42" s="49"/>
      <c r="AD42" s="49"/>
    </row>
    <row r="43" spans="1:30" ht="15.6">
      <c r="T43" s="54">
        <f>AE10</f>
        <v>148295</v>
      </c>
      <c r="U43" s="55">
        <f>AF10</f>
        <v>21602</v>
      </c>
      <c r="V43" s="56"/>
      <c r="W43" s="57">
        <f>U43/1.645</f>
        <v>13131.91489361702</v>
      </c>
      <c r="X43" s="58">
        <f>ABS(T43-T45)</f>
        <v>33759</v>
      </c>
      <c r="Y43" s="49"/>
      <c r="Z43" s="59"/>
      <c r="AA43" s="59"/>
      <c r="AB43" s="59"/>
      <c r="AC43" s="59"/>
      <c r="AD43" s="59"/>
    </row>
    <row r="44" spans="1:30" ht="18">
      <c r="T44" s="50" t="s">
        <v>39</v>
      </c>
      <c r="U44" s="50" t="s">
        <v>40</v>
      </c>
      <c r="V44" s="51"/>
      <c r="W44" s="52" t="s">
        <v>41</v>
      </c>
      <c r="X44" s="53" t="s">
        <v>42</v>
      </c>
      <c r="Y44" s="49"/>
      <c r="Z44" s="49"/>
      <c r="AA44" s="49"/>
      <c r="AB44" s="49"/>
      <c r="AC44" s="49"/>
      <c r="AD44" s="49"/>
    </row>
    <row r="45" spans="1:30" ht="15.6">
      <c r="T45" s="54">
        <f>U16</f>
        <v>182054</v>
      </c>
      <c r="U45" s="55">
        <f>V16</f>
        <v>30970</v>
      </c>
      <c r="V45" s="60"/>
      <c r="W45" s="59">
        <f>U45/1.645</f>
        <v>18826.747720364743</v>
      </c>
      <c r="X45" s="59">
        <f>ABS((X43)/(SQRT(((W43^2)+(W45^2)))))</f>
        <v>1.4707135858666238</v>
      </c>
      <c r="Y45" s="49"/>
      <c r="Z45" s="49"/>
      <c r="AA45" s="49"/>
      <c r="AB45" s="49"/>
      <c r="AC45" s="49"/>
      <c r="AD45" s="49"/>
    </row>
    <row r="47" spans="1:30" ht="15.6">
      <c r="T47" s="86" t="s">
        <v>43</v>
      </c>
      <c r="U47" s="86"/>
      <c r="V47" s="86"/>
      <c r="W47" s="49" t="str">
        <f>IF(X45&gt;1.645, "Significant", "Not Significant")</f>
        <v>Not Significant</v>
      </c>
    </row>
    <row r="48" spans="1:30" ht="15.6">
      <c r="T48" s="86" t="s">
        <v>44</v>
      </c>
      <c r="U48" s="86"/>
      <c r="V48" s="86"/>
      <c r="W48" s="49" t="str">
        <f>IF(X45&gt;1.96, "Significant", "Not Significant")</f>
        <v>Not Significant</v>
      </c>
    </row>
    <row r="49" spans="19:24" ht="15.6">
      <c r="T49" s="86" t="s">
        <v>45</v>
      </c>
      <c r="U49" s="86"/>
      <c r="V49" s="86"/>
      <c r="W49" s="49" t="str">
        <f>IF(X45&gt;2.576, "Significant", "Not Significant")</f>
        <v>Not Significant</v>
      </c>
    </row>
    <row r="50" spans="19:24" ht="15.6">
      <c r="S50" t="s">
        <v>46</v>
      </c>
      <c r="T50" s="87" t="s">
        <v>33</v>
      </c>
      <c r="U50" s="87"/>
      <c r="V50" s="87"/>
      <c r="W50" s="87"/>
      <c r="X50" s="87"/>
    </row>
    <row r="51" spans="19:24">
      <c r="T51" s="88" t="s">
        <v>34</v>
      </c>
      <c r="U51" s="88"/>
      <c r="V51" s="88"/>
      <c r="W51" s="88"/>
      <c r="X51" s="88"/>
    </row>
    <row r="52" spans="19:24" ht="18">
      <c r="T52" s="50" t="s">
        <v>35</v>
      </c>
      <c r="U52" s="50" t="s">
        <v>36</v>
      </c>
      <c r="V52" s="51"/>
      <c r="W52" s="52" t="s">
        <v>37</v>
      </c>
      <c r="X52" s="53" t="s">
        <v>38</v>
      </c>
    </row>
    <row r="53" spans="19:24" ht="15.6">
      <c r="T53" s="54">
        <f>AE17</f>
        <v>327413</v>
      </c>
      <c r="U53" s="54">
        <f>AF17</f>
        <v>29773.7172519657</v>
      </c>
      <c r="V53" s="56"/>
      <c r="W53" s="57">
        <f>U53/1.645</f>
        <v>18099.524165328694</v>
      </c>
      <c r="X53" s="58">
        <f>ABS(T53-T55)</f>
        <v>31561</v>
      </c>
    </row>
    <row r="54" spans="19:24" ht="18">
      <c r="T54" s="50" t="s">
        <v>39</v>
      </c>
      <c r="U54" s="50" t="s">
        <v>40</v>
      </c>
      <c r="V54" s="51"/>
      <c r="W54" s="52" t="s">
        <v>41</v>
      </c>
      <c r="X54" s="53" t="s">
        <v>42</v>
      </c>
    </row>
    <row r="55" spans="19:24" ht="15.6">
      <c r="T55" s="54">
        <f>U17</f>
        <v>358974</v>
      </c>
      <c r="U55" s="54">
        <f>V17</f>
        <v>54011</v>
      </c>
      <c r="V55" s="60"/>
      <c r="W55" s="59">
        <f>U55/1.645</f>
        <v>32833.434650455929</v>
      </c>
      <c r="X55" s="59">
        <f>ABS((X53)/(SQRT(((W53^2)+(W55^2)))))</f>
        <v>0.8418130966193742</v>
      </c>
    </row>
    <row r="57" spans="19:24" ht="15.6">
      <c r="T57" s="86" t="s">
        <v>43</v>
      </c>
      <c r="U57" s="86"/>
      <c r="V57" s="86"/>
      <c r="W57" s="49" t="str">
        <f>IF(X55&gt;1.645, "Significant", "Not Significant")</f>
        <v>Not Significant</v>
      </c>
    </row>
    <row r="58" spans="19:24" ht="15.6">
      <c r="T58" s="86" t="s">
        <v>44</v>
      </c>
      <c r="U58" s="86"/>
      <c r="V58" s="86"/>
      <c r="W58" s="49" t="str">
        <f>IF(X55&gt;1.96, "Significant", "Not Significant")</f>
        <v>Not Significant</v>
      </c>
    </row>
    <row r="59" spans="19:24" ht="15.6">
      <c r="T59" s="86" t="s">
        <v>45</v>
      </c>
      <c r="U59" s="86"/>
      <c r="V59" s="86"/>
      <c r="W59" s="49" t="str">
        <f>IF(X55&gt;2.576, "Significant", "Not Significant")</f>
        <v>Not Significant</v>
      </c>
    </row>
  </sheetData>
  <mergeCells count="10">
    <mergeCell ref="T57:V57"/>
    <mergeCell ref="T58:V58"/>
    <mergeCell ref="T59:V59"/>
    <mergeCell ref="T40:X40"/>
    <mergeCell ref="T41:X41"/>
    <mergeCell ref="T50:X50"/>
    <mergeCell ref="T51:X51"/>
    <mergeCell ref="T47:V47"/>
    <mergeCell ref="T48:V48"/>
    <mergeCell ref="T49:V49"/>
  </mergeCells>
  <conditionalFormatting sqref="W47:W49">
    <cfRule type="cellIs" dxfId="1" priority="2" operator="equal">
      <formula>"Significant"</formula>
    </cfRule>
  </conditionalFormatting>
  <conditionalFormatting sqref="W57:W59">
    <cfRule type="cellIs" dxfId="0" priority="1" operator="equal">
      <formula>"Significant"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8"/>
  <sheetViews>
    <sheetView topLeftCell="A16" zoomScale="85" zoomScaleNormal="85" workbookViewId="0">
      <pane xSplit="1" topLeftCell="B1" activePane="topRight" state="frozen"/>
      <selection pane="topRight" activeCell="X48" sqref="X48"/>
    </sheetView>
  </sheetViews>
  <sheetFormatPr defaultRowHeight="13.8"/>
  <cols>
    <col min="1" max="1" width="28" customWidth="1"/>
    <col min="2" max="2" width="11.5" customWidth="1"/>
    <col min="3" max="4" width="9" customWidth="1"/>
    <col min="5" max="5" width="15.59765625" customWidth="1"/>
    <col min="6" max="6" width="10.5" customWidth="1"/>
    <col min="7" max="7" width="11.5" customWidth="1"/>
    <col min="8" max="8" width="10.5" customWidth="1"/>
    <col min="9" max="9" width="11.5" customWidth="1"/>
    <col min="10" max="10" width="10.5" customWidth="1"/>
    <col min="11" max="11" width="11.5" customWidth="1"/>
    <col min="12" max="12" width="10.5" customWidth="1"/>
    <col min="13" max="13" width="11.5" customWidth="1"/>
    <col min="14" max="14" width="10.5" customWidth="1"/>
    <col min="15" max="15" width="11.59765625" customWidth="1"/>
    <col min="16" max="18" width="9" customWidth="1"/>
    <col min="19" max="19" width="11.5" customWidth="1"/>
    <col min="20" max="20" width="10.5" customWidth="1"/>
    <col min="21" max="21" width="11.5" customWidth="1"/>
    <col min="22" max="22" width="10.5" customWidth="1"/>
    <col min="23" max="23" width="7.8984375" customWidth="1"/>
    <col min="33" max="33" width="10.19921875" customWidth="1"/>
  </cols>
  <sheetData>
    <row r="1" spans="1:34">
      <c r="S1" t="e">
        <f>+D:DB:S</f>
        <v>#NAME?</v>
      </c>
    </row>
    <row r="3" spans="1:34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</row>
    <row r="4" spans="1:34">
      <c r="A4" s="1" t="s">
        <v>18</v>
      </c>
    </row>
    <row r="5" spans="1:34" ht="27.6">
      <c r="A5" s="4" t="s">
        <v>8</v>
      </c>
      <c r="B5" s="5">
        <v>1215812</v>
      </c>
      <c r="C5" s="5"/>
      <c r="E5" s="5">
        <v>1400773</v>
      </c>
      <c r="F5" s="5">
        <v>6194</v>
      </c>
      <c r="G5" s="5">
        <v>1470153</v>
      </c>
      <c r="H5" s="5">
        <v>4690</v>
      </c>
      <c r="I5">
        <v>1561579</v>
      </c>
      <c r="J5">
        <v>4623</v>
      </c>
      <c r="K5" s="5">
        <v>1610127</v>
      </c>
      <c r="L5" s="5">
        <v>9034</v>
      </c>
      <c r="M5" s="5">
        <v>1675803</v>
      </c>
      <c r="N5" s="5">
        <v>4954</v>
      </c>
      <c r="O5" s="5">
        <v>1688580</v>
      </c>
      <c r="P5" s="5">
        <v>6407</v>
      </c>
      <c r="Q5" s="5">
        <v>1746227</v>
      </c>
      <c r="R5" s="5">
        <v>3752</v>
      </c>
      <c r="S5" s="5">
        <v>1795080</v>
      </c>
      <c r="T5" s="5">
        <v>4727</v>
      </c>
      <c r="U5" s="5">
        <v>1841572</v>
      </c>
      <c r="V5" s="5">
        <v>7410</v>
      </c>
      <c r="W5">
        <v>1904155</v>
      </c>
      <c r="X5">
        <v>7130</v>
      </c>
      <c r="Y5" s="40">
        <v>1959300</v>
      </c>
      <c r="Z5" s="40">
        <v>6954</v>
      </c>
      <c r="AA5" s="40">
        <v>2014274</v>
      </c>
      <c r="AB5" s="40">
        <v>8553</v>
      </c>
      <c r="AC5">
        <v>2075485</v>
      </c>
      <c r="AD5">
        <v>6915</v>
      </c>
      <c r="AE5">
        <v>2126840</v>
      </c>
      <c r="AF5">
        <v>7955</v>
      </c>
      <c r="AG5" s="5">
        <v>2179655</v>
      </c>
      <c r="AH5" s="5">
        <v>8292</v>
      </c>
    </row>
    <row r="6" spans="1:34">
      <c r="A6" s="2" t="s">
        <v>9</v>
      </c>
    </row>
    <row r="7" spans="1:34">
      <c r="A7" t="s">
        <v>10</v>
      </c>
      <c r="B7" s="5">
        <v>68478</v>
      </c>
      <c r="C7" s="5"/>
      <c r="E7" s="5">
        <v>86231</v>
      </c>
      <c r="F7" s="5">
        <v>10777</v>
      </c>
      <c r="G7" s="5">
        <v>89705</v>
      </c>
      <c r="H7" s="5">
        <v>8023</v>
      </c>
      <c r="I7" s="5">
        <v>96074</v>
      </c>
      <c r="J7" s="5">
        <v>7359</v>
      </c>
      <c r="K7" s="5">
        <v>96430</v>
      </c>
      <c r="L7" s="5">
        <v>8618</v>
      </c>
      <c r="M7" s="5">
        <v>107232</v>
      </c>
      <c r="N7" s="5">
        <v>9904</v>
      </c>
      <c r="O7" s="5">
        <v>125579</v>
      </c>
      <c r="P7" s="5">
        <v>10505</v>
      </c>
      <c r="Q7" s="5">
        <v>119869</v>
      </c>
      <c r="R7" s="5">
        <v>10951</v>
      </c>
      <c r="S7" s="5">
        <v>131478</v>
      </c>
      <c r="T7" s="5">
        <v>10700</v>
      </c>
      <c r="U7" s="5">
        <v>124921</v>
      </c>
      <c r="V7" s="5">
        <v>10740</v>
      </c>
      <c r="W7">
        <v>135605</v>
      </c>
      <c r="X7">
        <v>11464</v>
      </c>
      <c r="Y7" s="40">
        <v>107160</v>
      </c>
      <c r="Z7" s="40">
        <v>9615</v>
      </c>
      <c r="AA7" s="40">
        <v>105670</v>
      </c>
      <c r="AB7" s="40">
        <v>10213</v>
      </c>
      <c r="AC7">
        <v>106916</v>
      </c>
      <c r="AD7">
        <v>10488</v>
      </c>
      <c r="AE7">
        <v>113948</v>
      </c>
      <c r="AF7">
        <v>9931</v>
      </c>
      <c r="AG7">
        <v>104316</v>
      </c>
      <c r="AH7">
        <v>11481</v>
      </c>
    </row>
    <row r="8" spans="1:34">
      <c r="A8" t="s">
        <v>11</v>
      </c>
      <c r="B8" s="5">
        <v>30592</v>
      </c>
      <c r="C8" s="5"/>
      <c r="E8" s="5">
        <v>48299</v>
      </c>
      <c r="F8" s="5">
        <v>6761</v>
      </c>
      <c r="G8" s="5">
        <v>44159</v>
      </c>
      <c r="H8" s="5">
        <v>6009</v>
      </c>
      <c r="I8" s="5">
        <v>45634</v>
      </c>
      <c r="J8" s="5">
        <v>7245</v>
      </c>
      <c r="K8" s="5">
        <v>50170</v>
      </c>
      <c r="L8" s="5">
        <v>8707</v>
      </c>
      <c r="M8" s="5">
        <v>58000</v>
      </c>
      <c r="N8" s="5">
        <v>7732</v>
      </c>
      <c r="O8" s="5">
        <v>68556</v>
      </c>
      <c r="P8" s="5">
        <v>8166</v>
      </c>
      <c r="Q8" s="5">
        <v>66543</v>
      </c>
      <c r="R8" s="5">
        <v>9895</v>
      </c>
      <c r="S8" s="5">
        <v>70209</v>
      </c>
      <c r="T8" s="5">
        <v>9022</v>
      </c>
      <c r="U8" s="5">
        <v>62596</v>
      </c>
      <c r="V8" s="5">
        <v>7393</v>
      </c>
      <c r="W8">
        <v>74118</v>
      </c>
      <c r="X8">
        <v>9918</v>
      </c>
      <c r="Y8" s="40">
        <v>52672</v>
      </c>
      <c r="Z8" s="40">
        <v>7570</v>
      </c>
      <c r="AA8" s="40">
        <v>55934</v>
      </c>
      <c r="AB8" s="40">
        <v>9474</v>
      </c>
      <c r="AC8">
        <v>52739</v>
      </c>
      <c r="AD8">
        <v>7702</v>
      </c>
      <c r="AE8">
        <v>51564</v>
      </c>
      <c r="AF8">
        <v>8253</v>
      </c>
      <c r="AG8">
        <v>53279</v>
      </c>
      <c r="AH8">
        <v>9173</v>
      </c>
    </row>
    <row r="9" spans="1:34">
      <c r="A9" t="s">
        <v>12</v>
      </c>
      <c r="B9" s="5">
        <v>35519</v>
      </c>
      <c r="C9" s="5"/>
      <c r="E9" s="5">
        <v>50451</v>
      </c>
      <c r="F9" s="5">
        <v>6958</v>
      </c>
      <c r="G9" s="5">
        <v>57647</v>
      </c>
      <c r="H9" s="5">
        <v>7291</v>
      </c>
      <c r="I9" s="5">
        <v>56974</v>
      </c>
      <c r="J9" s="5">
        <v>7858</v>
      </c>
      <c r="K9" s="5">
        <v>59737</v>
      </c>
      <c r="L9" s="5">
        <v>7388</v>
      </c>
      <c r="M9" s="5">
        <v>67246</v>
      </c>
      <c r="N9" s="5">
        <v>8851</v>
      </c>
      <c r="O9" s="5">
        <v>74605</v>
      </c>
      <c r="P9" s="5">
        <v>8420</v>
      </c>
      <c r="Q9" s="5">
        <v>79326</v>
      </c>
      <c r="R9" s="5">
        <v>10600</v>
      </c>
      <c r="S9" s="5">
        <v>76774</v>
      </c>
      <c r="T9" s="5">
        <v>8347</v>
      </c>
      <c r="U9" s="5">
        <v>75127</v>
      </c>
      <c r="V9" s="5">
        <v>9877</v>
      </c>
      <c r="W9">
        <v>77612</v>
      </c>
      <c r="X9">
        <v>10927</v>
      </c>
      <c r="Y9" s="40">
        <v>69551</v>
      </c>
      <c r="Z9" s="40">
        <v>11704</v>
      </c>
      <c r="AA9" s="40">
        <v>57826</v>
      </c>
      <c r="AB9" s="40">
        <v>7581</v>
      </c>
      <c r="AC9">
        <v>55762</v>
      </c>
      <c r="AD9">
        <v>7730</v>
      </c>
      <c r="AE9">
        <v>72434</v>
      </c>
      <c r="AF9">
        <v>10052</v>
      </c>
      <c r="AG9">
        <v>63510</v>
      </c>
      <c r="AH9">
        <v>10739</v>
      </c>
    </row>
    <row r="10" spans="1:34">
      <c r="A10" t="s">
        <v>13</v>
      </c>
      <c r="B10" s="5">
        <v>43139</v>
      </c>
      <c r="C10" s="5"/>
      <c r="E10" s="5">
        <v>55431</v>
      </c>
      <c r="F10" s="5">
        <v>7884</v>
      </c>
      <c r="G10" s="5">
        <v>56554</v>
      </c>
      <c r="H10" s="5">
        <v>8312</v>
      </c>
      <c r="I10" s="5">
        <v>64777</v>
      </c>
      <c r="J10" s="5">
        <v>9698</v>
      </c>
      <c r="K10" s="5">
        <v>59398</v>
      </c>
      <c r="L10" s="5">
        <v>7678</v>
      </c>
      <c r="M10" s="5">
        <v>75502</v>
      </c>
      <c r="N10" s="5">
        <v>9581</v>
      </c>
      <c r="O10" s="5">
        <v>83082</v>
      </c>
      <c r="P10" s="5">
        <v>9286</v>
      </c>
      <c r="Q10" s="5">
        <v>89475</v>
      </c>
      <c r="R10" s="5">
        <v>11468</v>
      </c>
      <c r="S10" s="5">
        <v>80693</v>
      </c>
      <c r="T10" s="5">
        <v>9463</v>
      </c>
      <c r="U10" s="5">
        <v>71626</v>
      </c>
      <c r="V10" s="5">
        <v>9630</v>
      </c>
      <c r="W10">
        <v>74171</v>
      </c>
      <c r="X10">
        <v>9182</v>
      </c>
      <c r="Y10" s="40">
        <v>76628</v>
      </c>
      <c r="Z10" s="40">
        <v>9641</v>
      </c>
      <c r="AA10" s="40">
        <v>71326</v>
      </c>
      <c r="AB10" s="40">
        <v>8925</v>
      </c>
      <c r="AC10">
        <v>65484</v>
      </c>
      <c r="AD10">
        <v>10088</v>
      </c>
      <c r="AE10">
        <v>72509</v>
      </c>
      <c r="AF10">
        <v>10352</v>
      </c>
      <c r="AG10">
        <v>72381</v>
      </c>
      <c r="AH10">
        <v>11359</v>
      </c>
    </row>
    <row r="11" spans="1:34">
      <c r="A11" t="s">
        <v>15</v>
      </c>
      <c r="B11" s="5">
        <v>48455</v>
      </c>
      <c r="C11" s="5"/>
      <c r="E11" s="5">
        <v>63696</v>
      </c>
      <c r="F11" s="5">
        <v>12283</v>
      </c>
      <c r="G11" s="5">
        <v>54689</v>
      </c>
      <c r="H11" s="5">
        <v>6771</v>
      </c>
      <c r="I11" s="5">
        <v>62739</v>
      </c>
      <c r="J11" s="5">
        <v>6741</v>
      </c>
      <c r="K11" s="5">
        <v>70600</v>
      </c>
      <c r="L11" s="5">
        <v>10082</v>
      </c>
      <c r="M11" s="5">
        <v>73175</v>
      </c>
      <c r="N11" s="5">
        <v>9380</v>
      </c>
      <c r="O11" s="5">
        <v>74514</v>
      </c>
      <c r="P11" s="5">
        <v>9336</v>
      </c>
      <c r="Q11" s="5">
        <v>71589</v>
      </c>
      <c r="R11" s="5">
        <v>10265</v>
      </c>
      <c r="S11" s="5">
        <v>82796</v>
      </c>
      <c r="T11" s="5">
        <v>9834</v>
      </c>
      <c r="U11" s="5">
        <v>73283</v>
      </c>
      <c r="V11" s="5">
        <v>8193</v>
      </c>
      <c r="W11">
        <v>73897</v>
      </c>
      <c r="X11">
        <v>7891</v>
      </c>
      <c r="Y11" s="40">
        <v>84485</v>
      </c>
      <c r="Z11" s="40">
        <v>8936</v>
      </c>
      <c r="AA11" s="40">
        <v>70769</v>
      </c>
      <c r="AB11" s="40">
        <v>10526</v>
      </c>
      <c r="AC11">
        <v>73866</v>
      </c>
      <c r="AD11">
        <v>9592</v>
      </c>
      <c r="AE11">
        <v>68308</v>
      </c>
      <c r="AF11">
        <v>9366</v>
      </c>
      <c r="AG11">
        <v>51328</v>
      </c>
      <c r="AH11">
        <v>8286</v>
      </c>
    </row>
    <row r="12" spans="1:34">
      <c r="A12" t="s">
        <v>16</v>
      </c>
      <c r="B12" s="5">
        <v>46485</v>
      </c>
      <c r="C12" s="5"/>
      <c r="E12" s="5">
        <v>52997</v>
      </c>
      <c r="F12" s="5">
        <v>7354</v>
      </c>
      <c r="G12" s="5">
        <v>56203</v>
      </c>
      <c r="H12" s="5">
        <v>7029</v>
      </c>
      <c r="I12" s="5">
        <v>69631</v>
      </c>
      <c r="J12" s="5">
        <v>7907</v>
      </c>
      <c r="K12" s="5">
        <v>64541</v>
      </c>
      <c r="L12" s="5">
        <v>10612</v>
      </c>
      <c r="M12" s="5">
        <v>71019</v>
      </c>
      <c r="N12" s="5">
        <v>8286</v>
      </c>
      <c r="O12" s="5">
        <v>67198</v>
      </c>
      <c r="P12" s="5">
        <v>6832</v>
      </c>
      <c r="Q12" s="5">
        <v>72132</v>
      </c>
      <c r="R12" s="5">
        <v>12301</v>
      </c>
      <c r="S12" s="5">
        <v>77763</v>
      </c>
      <c r="T12" s="5">
        <v>9423</v>
      </c>
      <c r="U12" s="5">
        <v>80157</v>
      </c>
      <c r="V12" s="5">
        <v>8128</v>
      </c>
      <c r="W12">
        <v>77520</v>
      </c>
      <c r="X12">
        <v>9043</v>
      </c>
      <c r="Y12" s="40">
        <v>89258</v>
      </c>
      <c r="Z12" s="40">
        <v>10347</v>
      </c>
      <c r="AA12" s="40">
        <v>71721</v>
      </c>
      <c r="AB12" s="40">
        <v>7825</v>
      </c>
      <c r="AC12">
        <v>75531</v>
      </c>
      <c r="AD12">
        <v>6428</v>
      </c>
      <c r="AE12">
        <v>75286</v>
      </c>
      <c r="AF12">
        <v>9714</v>
      </c>
      <c r="AG12">
        <v>82914</v>
      </c>
      <c r="AH12">
        <v>10531</v>
      </c>
    </row>
    <row r="13" spans="1:34">
      <c r="A13" t="s">
        <v>19</v>
      </c>
      <c r="B13" s="5">
        <v>19319</v>
      </c>
      <c r="C13" s="5"/>
      <c r="E13" s="5">
        <v>27890</v>
      </c>
      <c r="F13" s="5">
        <v>6861</v>
      </c>
      <c r="G13" s="5">
        <v>25196</v>
      </c>
      <c r="H13" s="5">
        <v>4866</v>
      </c>
      <c r="I13" s="5">
        <v>21146</v>
      </c>
      <c r="J13" s="5">
        <v>5066</v>
      </c>
      <c r="K13" s="5">
        <v>34976</v>
      </c>
      <c r="L13" s="5">
        <v>6128</v>
      </c>
      <c r="M13" s="5">
        <v>31995</v>
      </c>
      <c r="N13" s="5">
        <v>5360</v>
      </c>
      <c r="O13" s="5">
        <v>36639</v>
      </c>
      <c r="P13" s="5">
        <v>6295</v>
      </c>
      <c r="Q13" s="5">
        <v>29500</v>
      </c>
      <c r="R13" s="5">
        <v>6170</v>
      </c>
      <c r="S13" s="5">
        <v>23984</v>
      </c>
      <c r="T13" s="5">
        <v>5184</v>
      </c>
      <c r="U13" s="5">
        <v>30400</v>
      </c>
      <c r="V13" s="5">
        <v>5387</v>
      </c>
      <c r="W13">
        <v>33247</v>
      </c>
      <c r="X13">
        <v>6686</v>
      </c>
      <c r="Y13" s="40">
        <v>32325</v>
      </c>
      <c r="Z13" s="40">
        <v>5391</v>
      </c>
      <c r="AA13" s="40">
        <v>31907</v>
      </c>
      <c r="AB13" s="40">
        <v>6487</v>
      </c>
      <c r="AC13">
        <v>35097</v>
      </c>
      <c r="AD13">
        <v>6780</v>
      </c>
      <c r="AE13">
        <v>36961</v>
      </c>
      <c r="AF13">
        <v>7975</v>
      </c>
      <c r="AG13">
        <v>31604</v>
      </c>
      <c r="AH13">
        <v>6176</v>
      </c>
    </row>
    <row r="14" spans="1:34">
      <c r="A14" t="s">
        <v>20</v>
      </c>
      <c r="B14" s="5">
        <v>25760</v>
      </c>
      <c r="C14" s="5"/>
      <c r="E14" s="5">
        <v>32832</v>
      </c>
      <c r="F14" s="5">
        <v>5941</v>
      </c>
      <c r="G14" s="5">
        <v>45115</v>
      </c>
      <c r="H14" s="5">
        <v>6369</v>
      </c>
      <c r="I14" s="5">
        <v>36171</v>
      </c>
      <c r="J14" s="5">
        <v>5979</v>
      </c>
      <c r="K14" s="5">
        <v>39441</v>
      </c>
      <c r="L14" s="5">
        <v>8090</v>
      </c>
      <c r="M14" s="5">
        <v>42811</v>
      </c>
      <c r="N14" s="5">
        <v>7305</v>
      </c>
      <c r="O14" s="5">
        <v>34701</v>
      </c>
      <c r="P14" s="5">
        <v>6400</v>
      </c>
      <c r="Q14" s="5">
        <v>35842</v>
      </c>
      <c r="R14" s="5">
        <v>5319</v>
      </c>
      <c r="S14" s="5">
        <v>47374</v>
      </c>
      <c r="T14" s="5">
        <v>7669</v>
      </c>
      <c r="U14" s="5">
        <v>47863</v>
      </c>
      <c r="V14" s="5">
        <v>6512</v>
      </c>
      <c r="W14">
        <v>46098</v>
      </c>
      <c r="X14">
        <v>6542</v>
      </c>
      <c r="Y14" s="40">
        <v>46538</v>
      </c>
      <c r="Z14" s="40">
        <v>5581</v>
      </c>
      <c r="AA14" s="40">
        <v>38598</v>
      </c>
      <c r="AB14" s="40">
        <v>6291</v>
      </c>
      <c r="AC14">
        <v>47755</v>
      </c>
      <c r="AD14">
        <v>6639</v>
      </c>
      <c r="AE14">
        <v>54605</v>
      </c>
      <c r="AF14">
        <v>8784</v>
      </c>
      <c r="AG14">
        <v>56920</v>
      </c>
      <c r="AH14">
        <v>12140</v>
      </c>
    </row>
    <row r="15" spans="1:34">
      <c r="A15" t="s">
        <v>14</v>
      </c>
      <c r="B15" s="11">
        <f>SUM(B7:B14)</f>
        <v>317747</v>
      </c>
      <c r="C15">
        <f>SQRT(SUMSQ(C7:C14))</f>
        <v>0</v>
      </c>
      <c r="E15" s="11">
        <f>SUM(E7:E14)</f>
        <v>417827</v>
      </c>
      <c r="F15" s="11">
        <f>SQRT(SUMSQ(F7:F14))</f>
        <v>23658.999915465574</v>
      </c>
      <c r="G15" s="11">
        <f>SUM(G7:G14)</f>
        <v>429268</v>
      </c>
      <c r="H15" s="11">
        <f>SQRT(SUMSQ(H7:H14))</f>
        <v>19550.448434754635</v>
      </c>
      <c r="I15" s="11">
        <f>SUM(I7:I14)</f>
        <v>453146</v>
      </c>
      <c r="J15" s="11">
        <f>SQRT(SUMSQ(J7:J14))</f>
        <v>20780.250263170557</v>
      </c>
      <c r="K15" s="11">
        <f>SUM(K7:K14)</f>
        <v>475293</v>
      </c>
      <c r="L15" s="11">
        <f>SQRT(SUMSQ(L7:L14))</f>
        <v>24101.405622909217</v>
      </c>
      <c r="M15" s="11">
        <f>SUM(M7:M14)</f>
        <v>526980</v>
      </c>
      <c r="N15" s="11">
        <f>SQRT(SUMSQ(N7:N14))</f>
        <v>23806.377779914357</v>
      </c>
      <c r="O15" s="11">
        <f>SUM(O7:O14)</f>
        <v>564874</v>
      </c>
      <c r="P15">
        <f>SQRT(SUMSQ(P7:P14))</f>
        <v>23421.975194248669</v>
      </c>
      <c r="Q15">
        <f>SUM(Q7:Q14)</f>
        <v>564276</v>
      </c>
      <c r="R15">
        <f>SQRT(SUMSQ(R7:R14))</f>
        <v>28013.495622645882</v>
      </c>
      <c r="S15" s="6">
        <f>SUM(S7:S14)</f>
        <v>591071</v>
      </c>
      <c r="T15" s="6">
        <f>SQRT(SUMSQ(T7:T14))</f>
        <v>25025.889874288187</v>
      </c>
      <c r="U15" s="6">
        <f>SUM(U7:U14)</f>
        <v>565973</v>
      </c>
      <c r="V15" s="6">
        <f>SQRT(SUMSQ(V7:V14))</f>
        <v>23767.869572176638</v>
      </c>
      <c r="W15">
        <f>SUM(W7:W14)</f>
        <v>592268</v>
      </c>
      <c r="X15" s="14">
        <f>SQRT(SUMSQ(X7:X14))</f>
        <v>25788.419164423398</v>
      </c>
      <c r="Y15" s="5">
        <f>SUM(Y7:Y14)</f>
        <v>558617</v>
      </c>
      <c r="Z15" s="14">
        <f>SQRT(SUMSQ(Z7:Z14))</f>
        <v>25036.145250417445</v>
      </c>
      <c r="AA15" s="5">
        <f>SUM(AA7:AA14)</f>
        <v>503751</v>
      </c>
      <c r="AB15">
        <f>SQRT(SUMSQ(AB7:AB14))</f>
        <v>24184.176272926892</v>
      </c>
      <c r="AC15">
        <f>SUM(AC7:AC14)</f>
        <v>513150</v>
      </c>
      <c r="AD15">
        <f>SQRT(SUMSQ(AD7:AD14))</f>
        <v>23541.664363421718</v>
      </c>
      <c r="AE15">
        <f>SUM(AE7:AE14)</f>
        <v>545615</v>
      </c>
      <c r="AF15">
        <f>SQRT(SUMSQ(AF7:AF14))</f>
        <v>26415.64708652809</v>
      </c>
      <c r="AG15">
        <f>SUM(AG7:AG14)</f>
        <v>516252</v>
      </c>
      <c r="AH15">
        <f>SQRT(SUMSQ(AH7:AH14))</f>
        <v>28729.647143673727</v>
      </c>
    </row>
    <row r="16" spans="1:34">
      <c r="A16" t="s">
        <v>17</v>
      </c>
      <c r="B16" s="3">
        <f>B15/B5</f>
        <v>0.26134550407464313</v>
      </c>
      <c r="C16" s="3">
        <f>(SQRT(C15^2-(B16^2*C5^2)))/B5</f>
        <v>0</v>
      </c>
      <c r="E16" s="3">
        <f>E15/E5</f>
        <v>0.29828316222542839</v>
      </c>
      <c r="F16" s="3">
        <f>(SQRT(F15^2-(E16^2*F5^2)))/E5</f>
        <v>1.683838140450665E-2</v>
      </c>
      <c r="G16" s="3">
        <f>G15/G5</f>
        <v>0.29198865696291476</v>
      </c>
      <c r="H16" s="3">
        <f>(SQRT(H15^2-(G16^2*H5^2)))/G5</f>
        <v>1.3265577230786077E-2</v>
      </c>
      <c r="I16" s="3">
        <f>I15/I5</f>
        <v>0.29018448634363037</v>
      </c>
      <c r="J16" s="3">
        <f>(SQRT(J15^2-(I16^2*J5^2)))/I5</f>
        <v>1.3279444913591532E-2</v>
      </c>
      <c r="K16" s="3">
        <f>K15/K5</f>
        <v>0.29518975832341177</v>
      </c>
      <c r="L16" s="3">
        <f>(SQRT(L15^2-(K16^2*L5^2)))/K5</f>
        <v>1.4876725796428956E-2</v>
      </c>
      <c r="M16" s="3">
        <f>M15/M5</f>
        <v>0.31446417031118812</v>
      </c>
      <c r="N16" s="3">
        <f>(SQRT(N15^2-(M16^2*N5^2)))/M5</f>
        <v>1.4175503427713659E-2</v>
      </c>
      <c r="O16" s="3">
        <f>O15/O5</f>
        <v>0.33452605147520403</v>
      </c>
      <c r="P16" s="3">
        <f>(SQRT(P15^2-(O16^2*P5^2)))/O5</f>
        <v>1.3812613930451771E-2</v>
      </c>
      <c r="Q16" s="3">
        <f>Q15/Q5</f>
        <v>0.32314011866727521</v>
      </c>
      <c r="R16" s="3">
        <f>(SQRT(R15^2-(Q16^2*R5^2)))/Q5</f>
        <v>1.6027267113510869E-2</v>
      </c>
      <c r="S16" s="3">
        <f>S15/S5</f>
        <v>0.32927279007063753</v>
      </c>
      <c r="T16" s="3">
        <f>(SQRT(T15^2-(S16^2*T5^2)))/S5</f>
        <v>1.3914388757195662E-2</v>
      </c>
      <c r="U16" s="3">
        <f>U15/U5</f>
        <v>0.30733145377970561</v>
      </c>
      <c r="V16" s="3">
        <f>(SQRT(V15^2-(U16^2*V5^2)))/U5</f>
        <v>1.2846913749496744E-2</v>
      </c>
      <c r="W16" s="19">
        <f>W15/W5</f>
        <v>0.31103980505788659</v>
      </c>
      <c r="X16" s="19">
        <f>(SQRT(X15^2-(W16^2*X5^2)))/W5</f>
        <v>1.3493063533944777E-2</v>
      </c>
      <c r="Y16" s="19">
        <f>Y15/Y5</f>
        <v>0.28511049864747612</v>
      </c>
      <c r="Z16" s="19">
        <f>(SQRT(Z15^2-(Y16^2*Z5^2)))/Y5</f>
        <v>1.2737976111868299E-2</v>
      </c>
      <c r="AA16" s="65">
        <f>AA15/AA5</f>
        <v>0.25009060336379263</v>
      </c>
      <c r="AB16" s="65">
        <f>(SQRT(AB15^2-(AA16^2*AB5^2)))/AA5</f>
        <v>1.1959343693948828E-2</v>
      </c>
      <c r="AC16" s="75">
        <f>AC15/AC5</f>
        <v>0.24724341539447406</v>
      </c>
      <c r="AD16">
        <f>(SQRT(AD15^2-(AC16^2*AD5^2)))/AC5</f>
        <v>1.1312777566680728E-2</v>
      </c>
      <c r="AE16" s="75">
        <f>AE15/AE5</f>
        <v>0.25653786838690262</v>
      </c>
      <c r="AF16">
        <f>(SQRT(AF15^2-(AE16^2*AF5^2)))/AE5</f>
        <v>1.2383018473500417E-2</v>
      </c>
      <c r="AG16" s="75">
        <f>AG15/AG5</f>
        <v>0.23685032723068558</v>
      </c>
      <c r="AH16">
        <f>(SQRT(AH15^2-(AG16^2*AH5^2)))/AG5</f>
        <v>1.3149989396570038E-2</v>
      </c>
    </row>
    <row r="17" spans="1:34">
      <c r="A17" t="s">
        <v>3</v>
      </c>
      <c r="B17" s="3">
        <f>B16-C16</f>
        <v>0.26134550407464313</v>
      </c>
      <c r="C17" s="3"/>
      <c r="E17" s="3">
        <f>E16-F16</f>
        <v>0.28144478082092172</v>
      </c>
      <c r="F17" s="3"/>
      <c r="G17" s="3">
        <f>G16-H16</f>
        <v>0.27872307973212868</v>
      </c>
      <c r="H17" s="3"/>
      <c r="I17" s="3">
        <f>I16-J16</f>
        <v>0.27690504143003886</v>
      </c>
      <c r="J17" s="3"/>
      <c r="K17" s="3">
        <f>K16-L16</f>
        <v>0.28031303252698281</v>
      </c>
      <c r="L17" s="3"/>
      <c r="M17" s="3">
        <f>M16-N16</f>
        <v>0.30028866688347444</v>
      </c>
      <c r="N17" s="3"/>
      <c r="O17" s="3">
        <f>O16-P16</f>
        <v>0.32071343754475229</v>
      </c>
      <c r="P17" s="3"/>
      <c r="Q17" s="3">
        <f>Q16-R16</f>
        <v>0.30711285155376433</v>
      </c>
      <c r="R17" s="3"/>
      <c r="S17" s="3">
        <f>S16-T16</f>
        <v>0.31535840131344189</v>
      </c>
      <c r="T17" s="3"/>
      <c r="U17" s="3">
        <f>U16-V16</f>
        <v>0.29448454003020885</v>
      </c>
      <c r="V17" s="3"/>
      <c r="W17" s="9">
        <f>W16-X16</f>
        <v>0.29754674152394178</v>
      </c>
      <c r="Y17" s="9">
        <f>Y16-Z16</f>
        <v>0.27237252253560784</v>
      </c>
      <c r="AA17" s="65">
        <f>AA16-AB16</f>
        <v>0.2381312596698438</v>
      </c>
      <c r="AB17" s="65"/>
      <c r="AC17">
        <f>AC16-AD16</f>
        <v>0.23593063782779333</v>
      </c>
      <c r="AE17">
        <f>AE16-AF16</f>
        <v>0.24415484991340219</v>
      </c>
      <c r="AG17">
        <f>AG16-AH16</f>
        <v>0.22370033783411555</v>
      </c>
    </row>
    <row r="18" spans="1:34">
      <c r="A18" t="s">
        <v>4</v>
      </c>
      <c r="B18" s="3">
        <f>B16+C16</f>
        <v>0.26134550407464313</v>
      </c>
      <c r="C18" s="3"/>
      <c r="E18" s="3">
        <f>E16+F16</f>
        <v>0.31512154362993505</v>
      </c>
      <c r="F18" s="3"/>
      <c r="G18" s="3">
        <f>G16+H16</f>
        <v>0.30525423419370085</v>
      </c>
      <c r="H18" s="3"/>
      <c r="I18" s="3">
        <f>I16+J16</f>
        <v>0.30346393125722188</v>
      </c>
      <c r="J18" s="3"/>
      <c r="K18" s="3">
        <f>K16+L16</f>
        <v>0.31006648411984072</v>
      </c>
      <c r="L18" s="3"/>
      <c r="M18" s="3">
        <f>M16+N16</f>
        <v>0.32863967373890179</v>
      </c>
      <c r="N18" s="3"/>
      <c r="O18" s="3">
        <f>O16+P16</f>
        <v>0.34833866540565578</v>
      </c>
      <c r="P18" s="3"/>
      <c r="Q18" s="3">
        <f>Q16+R16</f>
        <v>0.33916738578078609</v>
      </c>
      <c r="R18" s="3"/>
      <c r="S18" s="3">
        <f>S16+T16</f>
        <v>0.34318717882783317</v>
      </c>
      <c r="T18" s="3"/>
      <c r="U18" s="3">
        <f>U16+V16</f>
        <v>0.32017836752920237</v>
      </c>
      <c r="V18" s="3"/>
      <c r="W18" s="9">
        <f>W16+X16</f>
        <v>0.32453286859183139</v>
      </c>
      <c r="Y18" s="9">
        <f>Y16+Z16</f>
        <v>0.29784847475934439</v>
      </c>
      <c r="AA18" s="65">
        <f>AA16+AB16</f>
        <v>0.26204994705774148</v>
      </c>
      <c r="AB18" s="65"/>
      <c r="AC18">
        <f>AC16+AD16</f>
        <v>0.25855619296115478</v>
      </c>
      <c r="AE18">
        <f>AE16+AF16</f>
        <v>0.26892088686040305</v>
      </c>
      <c r="AG18">
        <f>AG16+AH16</f>
        <v>0.25000031662725564</v>
      </c>
    </row>
    <row r="19" spans="1:34">
      <c r="A19" t="s">
        <v>5</v>
      </c>
      <c r="B19" s="3">
        <f>(C16/1.645)/B16</f>
        <v>0</v>
      </c>
      <c r="C19" s="3"/>
      <c r="E19" s="3">
        <f>(F16/1.645)/E16</f>
        <v>3.4316714499979598E-2</v>
      </c>
      <c r="F19" s="3"/>
      <c r="G19" s="3">
        <f>(H16/1.645)/G16</f>
        <v>2.7618130003016432E-2</v>
      </c>
      <c r="H19" s="3"/>
      <c r="I19" s="3">
        <f>(J16/1.645)/I16</f>
        <v>2.7818892013964799E-2</v>
      </c>
      <c r="J19" s="3"/>
      <c r="K19" s="3">
        <f>(L16/1.645)/K16</f>
        <v>3.0636572079005941E-2</v>
      </c>
      <c r="L19" s="3"/>
      <c r="M19" s="3">
        <f>(N16/1.645)/M16</f>
        <v>2.7403208776225547E-2</v>
      </c>
      <c r="N19" s="3"/>
      <c r="O19" s="3">
        <f>(P16/1.645)/O16</f>
        <v>2.5100364400797919E-2</v>
      </c>
      <c r="P19" s="3"/>
      <c r="Q19" s="3">
        <f>(R16/1.645)/Q16</f>
        <v>3.015106747523081E-2</v>
      </c>
      <c r="R19" s="3"/>
      <c r="S19" s="3">
        <f>(T16/1.645)/S16</f>
        <v>2.5688715388119697E-2</v>
      </c>
      <c r="T19" s="3"/>
      <c r="U19" s="3">
        <f>(V16/1.645)/U16</f>
        <v>2.5411242213594181E-2</v>
      </c>
      <c r="V19" s="3"/>
      <c r="W19" s="15">
        <f>(X16/1.645)/W16</f>
        <v>2.6371127103408984E-2</v>
      </c>
      <c r="Y19" s="15">
        <f>(Z16/1.645)/Y16</f>
        <v>2.7159471715934455E-2</v>
      </c>
      <c r="AA19" s="65">
        <f>(AB16/1.645)/AA16</f>
        <v>2.9069935652504011E-2</v>
      </c>
      <c r="AB19" s="65"/>
      <c r="AC19">
        <f>(AD16/1.645)/AC16</f>
        <v>2.781497100183988E-2</v>
      </c>
      <c r="AE19">
        <f>(AF16/1.645)/AE16</f>
        <v>2.9343312361224269E-2</v>
      </c>
      <c r="AG19">
        <f>(AH16/1.645)/AG16</f>
        <v>3.3750911895529909E-2</v>
      </c>
    </row>
    <row r="21" spans="1:34">
      <c r="A21" t="s">
        <v>23</v>
      </c>
      <c r="B21" s="5">
        <f>SUM(B7:B9)</f>
        <v>134589</v>
      </c>
      <c r="C21">
        <f>SQRT(SUMSQ(C7:C9))</f>
        <v>0</v>
      </c>
      <c r="E21" s="5">
        <f>SUM(E7:E9)</f>
        <v>184981</v>
      </c>
      <c r="F21">
        <f>SQRT(SUMSQ(F7:F9))</f>
        <v>14500.641847863149</v>
      </c>
      <c r="G21" s="5">
        <f>SUM(G7:G9)</f>
        <v>191511</v>
      </c>
      <c r="H21">
        <f>SQRT(SUMSQ(H7:H9))</f>
        <v>12394.970391251445</v>
      </c>
      <c r="I21" s="5">
        <f>SUM(I7:I9)</f>
        <v>198682</v>
      </c>
      <c r="J21">
        <f>SQRT(SUMSQ(J7:J9))</f>
        <v>12976.635542389253</v>
      </c>
      <c r="K21" s="5">
        <f>SUM(K7:K9)</f>
        <v>206337</v>
      </c>
      <c r="L21">
        <f>SQRT(SUMSQ(L7:L9))</f>
        <v>14306.093701636377</v>
      </c>
      <c r="M21" s="5">
        <f>SUM(M7:M9)</f>
        <v>232478</v>
      </c>
      <c r="N21">
        <f>SQRT(SUMSQ(N7:N9))</f>
        <v>15369.230332062825</v>
      </c>
      <c r="O21" s="5">
        <f>SUM(O7:O9)</f>
        <v>268740</v>
      </c>
      <c r="P21">
        <f>SQRT(SUMSQ(P7:P9))</f>
        <v>15745.951257386771</v>
      </c>
      <c r="Q21" s="5">
        <f>SUM(Q7:Q9)</f>
        <v>265738</v>
      </c>
      <c r="R21">
        <f>SQRT(SUMSQ(R7:R9))</f>
        <v>18171.28025209011</v>
      </c>
      <c r="S21" s="5">
        <f>SUM(S7:S9)</f>
        <v>278461</v>
      </c>
      <c r="T21">
        <f>SQRT(SUMSQ(T7:T9))</f>
        <v>16295.977816627023</v>
      </c>
      <c r="U21" s="5">
        <f>SUM(U7:U9)</f>
        <v>262644</v>
      </c>
      <c r="V21">
        <f>SQRT(SUMSQ(V7:V9))</f>
        <v>16357.236257999088</v>
      </c>
      <c r="W21">
        <f>SUM(W7:W9)</f>
        <v>287335</v>
      </c>
      <c r="X21">
        <f>SQRT(SUMSQ(X7:X9))</f>
        <v>18686.608814870611</v>
      </c>
      <c r="Y21">
        <f>SUM(Y7:Y9)</f>
        <v>229383</v>
      </c>
      <c r="Z21">
        <f>SQRT(SUMSQ(Z7:Z9))</f>
        <v>16933.3027197886</v>
      </c>
      <c r="AA21">
        <f>SUM(AA7:AA9)</f>
        <v>219430</v>
      </c>
      <c r="AB21">
        <f>SQRT(SUMSQ(AB7:AB9))</f>
        <v>15859.811032922176</v>
      </c>
      <c r="AC21">
        <f>SUM(AC7:AC9)</f>
        <v>215417</v>
      </c>
      <c r="AD21">
        <f>SQRT(SUMSQ(AD7:AD9))</f>
        <v>15135.119688988258</v>
      </c>
      <c r="AE21">
        <f>SUM(AE7:AE9)</f>
        <v>237946</v>
      </c>
      <c r="AF21">
        <f>SQRT(SUMSQ(AF7:AF9))</f>
        <v>16363.968772886363</v>
      </c>
      <c r="AG21">
        <f>SUM(AG7:AG9)</f>
        <v>221105</v>
      </c>
      <c r="AH21">
        <f>SQRT(SUMSQ(AH7:AH9))</f>
        <v>18201.192570817992</v>
      </c>
    </row>
    <row r="22" spans="1:34">
      <c r="A22" t="s">
        <v>24</v>
      </c>
      <c r="B22" s="3">
        <f>B21/B5</f>
        <v>0.11069885804713228</v>
      </c>
      <c r="C22" s="3">
        <f>(SQRT(C21^2-(B22^2*C5^2)))/B5</f>
        <v>0</v>
      </c>
      <c r="E22" s="3">
        <f>E21/E5</f>
        <v>0.13205637173189375</v>
      </c>
      <c r="F22" s="3">
        <f>(SQRT(F21^2-(E22^2*F5^2)))/E5</f>
        <v>1.0335403140480983E-2</v>
      </c>
      <c r="G22" s="3">
        <f>G21/G5</f>
        <v>0.1302660335352851</v>
      </c>
      <c r="H22" s="3">
        <f>(SQRT(H21^2-(G22^2*H5^2)))/G5</f>
        <v>8.4208272463435346E-3</v>
      </c>
      <c r="I22" s="3">
        <f>I21/I5</f>
        <v>0.12723147532081311</v>
      </c>
      <c r="J22" s="3">
        <f>(SQRT(J21^2-(I22^2*J5^2)))/I5</f>
        <v>8.3014040521788464E-3</v>
      </c>
      <c r="K22" s="3">
        <f>K21/K5</f>
        <v>0.12814951864045507</v>
      </c>
      <c r="L22" s="3">
        <f>(SQRT(L21^2-(K22^2*L5^2)))/K5</f>
        <v>8.8559312005082793E-3</v>
      </c>
      <c r="M22" s="3">
        <f>M21/M5</f>
        <v>0.13872633000418308</v>
      </c>
      <c r="N22" s="3">
        <f>(SQRT(N21^2-(M22^2*N5^2)))/M5</f>
        <v>9.1620895227731598E-3</v>
      </c>
      <c r="O22" s="3">
        <f>O21/O5</f>
        <v>0.15915147638844473</v>
      </c>
      <c r="P22" s="3">
        <f>(SQRT(P21^2-(O22^2*P5^2)))/O5</f>
        <v>9.3053926992912907E-3</v>
      </c>
      <c r="Q22" s="3">
        <f>Q21/Q5</f>
        <v>0.1521783823065386</v>
      </c>
      <c r="R22" s="3">
        <f>(SQRT(R21^2-(Q22^2*R5^2)))/Q5</f>
        <v>1.0400885766238941E-2</v>
      </c>
      <c r="S22" s="3">
        <f>S21/S5</f>
        <v>0.15512456269358468</v>
      </c>
      <c r="T22" s="3">
        <f>(SQRT(T21^2-(S22^2*T5^2)))/S5</f>
        <v>9.0689394419093093E-3</v>
      </c>
      <c r="U22" s="3">
        <f>U21/U5</f>
        <v>0.14261945772416174</v>
      </c>
      <c r="V22" s="3">
        <f>(SQRT(V21^2-(U22^2*V5^2)))/U5</f>
        <v>8.8636563224840058E-3</v>
      </c>
      <c r="W22" s="19">
        <f>W21/W5</f>
        <v>0.15089895517959409</v>
      </c>
      <c r="X22" s="15">
        <f>(SQRT(X21^2-(W22^2*X5^2)))/W5</f>
        <v>9.7973166831765261E-3</v>
      </c>
      <c r="Y22" s="19">
        <f>Y21/Y5</f>
        <v>0.11707395498392283</v>
      </c>
      <c r="Z22" s="15">
        <f>(SQRT(Z21^2-(Y22^2*Z5^2)))/Y5</f>
        <v>8.6325321080296911E-3</v>
      </c>
      <c r="AA22" s="67">
        <f>AA21/AA5</f>
        <v>0.10893751296993358</v>
      </c>
      <c r="AB22" s="65">
        <f>(SQRT(AB21^2-(AA22^2*AB5^2)))/AA5</f>
        <v>7.8601114179183001E-3</v>
      </c>
      <c r="AC22" s="75">
        <f>AC21/AC5</f>
        <v>0.10379116206573404</v>
      </c>
      <c r="AD22">
        <f>(SQRT(AD21^2-(AC22^2*AD5^2)))/AC5</f>
        <v>7.2841253326719124E-3</v>
      </c>
      <c r="AE22" s="75">
        <f>AE21/AE5</f>
        <v>0.11187771529593199</v>
      </c>
      <c r="AF22">
        <f>(SQRT(AF21^2-(AE22^2*AF5^2)))/AE5</f>
        <v>7.6826413741955075E-3</v>
      </c>
      <c r="AG22" s="75">
        <f>AG21/AG5</f>
        <v>0.10144036556243993</v>
      </c>
      <c r="AH22">
        <f>(SQRT(AH21^2-(AG22^2*AH5^2)))/AG5</f>
        <v>8.3415705820815509E-3</v>
      </c>
    </row>
    <row r="23" spans="1:34">
      <c r="A23" t="s">
        <v>3</v>
      </c>
      <c r="B23" s="3">
        <f>B22-C22</f>
        <v>0.11069885804713228</v>
      </c>
      <c r="C23" s="3"/>
      <c r="E23" s="3">
        <f>E22-F22</f>
        <v>0.12172096859141276</v>
      </c>
      <c r="F23" s="3"/>
      <c r="G23" s="3">
        <f>G22-H22</f>
        <v>0.12184520628894156</v>
      </c>
      <c r="H23" s="3"/>
      <c r="I23" s="3">
        <f>I22-J22</f>
        <v>0.11893007126863427</v>
      </c>
      <c r="J23" s="3"/>
      <c r="K23" s="3">
        <f>K22-L22</f>
        <v>0.11929358743994679</v>
      </c>
      <c r="L23" s="3"/>
      <c r="M23" s="3">
        <f>M22-N22</f>
        <v>0.12956424048140991</v>
      </c>
      <c r="N23" s="3"/>
      <c r="O23" s="3">
        <f>O22-P22</f>
        <v>0.14984608368915345</v>
      </c>
      <c r="P23" s="3"/>
      <c r="Q23" s="3">
        <f>Q22-R22</f>
        <v>0.14177749654029967</v>
      </c>
      <c r="R23" s="3"/>
      <c r="S23" s="3">
        <f>S22-T22</f>
        <v>0.14605562325167537</v>
      </c>
      <c r="T23" s="3"/>
      <c r="U23" s="3">
        <f>U22-V22</f>
        <v>0.13375580140167773</v>
      </c>
      <c r="V23" s="3"/>
      <c r="W23" s="3">
        <f>W22-X22</f>
        <v>0.14110163849641758</v>
      </c>
      <c r="Y23" s="3">
        <f>Y22-Z22</f>
        <v>0.10844142287589313</v>
      </c>
      <c r="AA23" s="65">
        <f>AA22-AB22</f>
        <v>0.10107740155201528</v>
      </c>
      <c r="AB23" s="65"/>
      <c r="AC23">
        <f>AC22-AD22</f>
        <v>9.6507036733062129E-2</v>
      </c>
      <c r="AE23">
        <f>AE22-AF22</f>
        <v>0.10419507392173648</v>
      </c>
      <c r="AG23">
        <f>AG22-AH22</f>
        <v>9.3098794980358376E-2</v>
      </c>
    </row>
    <row r="24" spans="1:34">
      <c r="A24" t="s">
        <v>4</v>
      </c>
      <c r="B24" s="3">
        <f>B22+C22</f>
        <v>0.11069885804713228</v>
      </c>
      <c r="C24" s="3"/>
      <c r="E24" s="3">
        <f>E22+F22</f>
        <v>0.14239177487237473</v>
      </c>
      <c r="F24" s="3"/>
      <c r="G24" s="3">
        <f>G22+H22</f>
        <v>0.13868686078162862</v>
      </c>
      <c r="H24" s="3"/>
      <c r="I24" s="3">
        <f>I22+J22</f>
        <v>0.13553287937299197</v>
      </c>
      <c r="J24" s="3"/>
      <c r="K24" s="3">
        <f>K22+L22</f>
        <v>0.13700544984096336</v>
      </c>
      <c r="L24" s="3"/>
      <c r="M24" s="3">
        <f>M22+N22</f>
        <v>0.14788841952695625</v>
      </c>
      <c r="N24" s="3"/>
      <c r="O24" s="3">
        <f>O22+P22</f>
        <v>0.16845686908773602</v>
      </c>
      <c r="P24" s="3"/>
      <c r="Q24" s="3">
        <f>Q22+R22</f>
        <v>0.16257926807277753</v>
      </c>
      <c r="R24" s="3"/>
      <c r="S24" s="3">
        <f>S22+T22</f>
        <v>0.164193502135494</v>
      </c>
      <c r="T24" s="3"/>
      <c r="U24" s="3">
        <f>U22+V22</f>
        <v>0.15148311404664574</v>
      </c>
      <c r="V24" s="3"/>
      <c r="W24" s="3">
        <f>W22+X22</f>
        <v>0.16069627186277061</v>
      </c>
      <c r="Y24" s="3">
        <f>Y22+Z22</f>
        <v>0.12570648709195251</v>
      </c>
      <c r="AA24" s="65">
        <f>AA22+AB22</f>
        <v>0.11679762438785188</v>
      </c>
      <c r="AB24" s="65"/>
      <c r="AC24">
        <f>AC22+AD22</f>
        <v>0.11107528739840594</v>
      </c>
      <c r="AE24">
        <f>AE22+AF22</f>
        <v>0.1195603566701275</v>
      </c>
      <c r="AG24">
        <f>AG22+AH22</f>
        <v>0.10978193614452149</v>
      </c>
    </row>
    <row r="25" spans="1:34">
      <c r="A25" t="s">
        <v>5</v>
      </c>
      <c r="B25" s="3">
        <f>(C22/1.645)/B22</f>
        <v>0</v>
      </c>
      <c r="C25" s="3"/>
      <c r="E25" s="3">
        <f>(F22/1.645)/E22</f>
        <v>4.7577559188083103E-2</v>
      </c>
      <c r="F25" s="3"/>
      <c r="G25" s="3">
        <f>(H22/1.645)/G22</f>
        <v>3.9296843389057944E-2</v>
      </c>
      <c r="H25" s="3"/>
      <c r="I25" s="3">
        <f>(J22/1.645)/I22</f>
        <v>3.9663504801803126E-2</v>
      </c>
      <c r="J25" s="3"/>
      <c r="K25" s="3">
        <f>(L22/1.645)/K22</f>
        <v>4.2009871436544617E-2</v>
      </c>
      <c r="L25" s="3"/>
      <c r="M25" s="3">
        <f>(N22/1.645)/M22</f>
        <v>4.0148537658227089E-2</v>
      </c>
      <c r="N25" s="3"/>
      <c r="O25" s="3">
        <f>(P22/1.645)/O22</f>
        <v>3.5543331458478614E-2</v>
      </c>
      <c r="P25" s="3"/>
      <c r="Q25" s="3">
        <f>(R22/1.645)/Q22</f>
        <v>4.1548128017497514E-2</v>
      </c>
      <c r="R25" s="3"/>
      <c r="S25" s="3">
        <f>(T22/1.645)/S22</f>
        <v>3.5539394920167562E-2</v>
      </c>
      <c r="T25" s="3"/>
      <c r="U25" s="3">
        <f>(V22/1.645)/U22</f>
        <v>3.7780545596685075E-2</v>
      </c>
      <c r="V25" s="3"/>
      <c r="W25" s="19">
        <f>(X22/1.645)/W22</f>
        <v>3.9468898944892541E-2</v>
      </c>
      <c r="Y25" s="19">
        <f>(Z22/1.645)/Y22</f>
        <v>4.4824144567605743E-2</v>
      </c>
      <c r="AA25" s="65">
        <f>(AB22/1.645)/AA22</f>
        <v>4.3861688251464366E-2</v>
      </c>
      <c r="AB25" s="65"/>
      <c r="AC25">
        <f>(AD22/1.645)/AC22</f>
        <v>4.2662974648126281E-2</v>
      </c>
      <c r="AE25">
        <f>(AF22/1.645)/AE22</f>
        <v>4.1744673596203222E-2</v>
      </c>
      <c r="AG25">
        <f>(AH22/1.645)/AG22</f>
        <v>4.9988616933879043E-2</v>
      </c>
    </row>
    <row r="26" spans="1:34">
      <c r="A26" t="s">
        <v>21</v>
      </c>
    </row>
    <row r="27" spans="1:34">
      <c r="A27" t="s">
        <v>22</v>
      </c>
    </row>
    <row r="28" spans="1:34">
      <c r="U28" s="10">
        <f>(U21-O21)/O21</f>
        <v>-2.2683634739897297E-2</v>
      </c>
    </row>
    <row r="29" spans="1:34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  <c r="K29">
        <v>2014</v>
      </c>
      <c r="L29">
        <v>2015</v>
      </c>
      <c r="M29">
        <v>2016</v>
      </c>
      <c r="N29">
        <v>2017</v>
      </c>
      <c r="P29" t="s">
        <v>49</v>
      </c>
      <c r="R29" t="s">
        <v>47</v>
      </c>
    </row>
    <row r="30" spans="1:34">
      <c r="A30" t="s">
        <v>26</v>
      </c>
      <c r="B30" s="5">
        <v>1400773</v>
      </c>
      <c r="C30" s="5">
        <v>1470153</v>
      </c>
      <c r="D30">
        <v>1561579</v>
      </c>
      <c r="E30" s="5">
        <v>1610127</v>
      </c>
      <c r="F30" s="5">
        <v>1675803</v>
      </c>
      <c r="G30" s="5">
        <v>1688580</v>
      </c>
      <c r="H30" s="5">
        <v>1746227</v>
      </c>
      <c r="I30" s="5">
        <v>1795080</v>
      </c>
      <c r="J30" s="5">
        <v>1841572</v>
      </c>
      <c r="K30" s="5">
        <v>1904155</v>
      </c>
      <c r="L30" s="5">
        <v>1959300</v>
      </c>
      <c r="M30" s="5">
        <v>2014274</v>
      </c>
      <c r="N30" s="5">
        <f>AC5</f>
        <v>2075485</v>
      </c>
      <c r="P30" s="69">
        <f>((N30-D30)/D30)</f>
        <v>0.32909382106188673</v>
      </c>
      <c r="Q30" s="5">
        <f>N30-D30</f>
        <v>513906</v>
      </c>
      <c r="R30" s="69">
        <f>(N30-G30)/G30</f>
        <v>0.22913039358514253</v>
      </c>
      <c r="S30" s="5">
        <f>N30-G30</f>
        <v>386905</v>
      </c>
    </row>
    <row r="31" spans="1:34">
      <c r="A31" t="s">
        <v>14</v>
      </c>
      <c r="B31" s="8">
        <v>417827</v>
      </c>
      <c r="C31" s="8">
        <v>429268</v>
      </c>
      <c r="D31" s="8">
        <v>453146</v>
      </c>
      <c r="E31" s="8">
        <v>475293</v>
      </c>
      <c r="F31" s="8">
        <v>526980</v>
      </c>
      <c r="G31" s="8">
        <v>564874</v>
      </c>
      <c r="H31">
        <v>564276</v>
      </c>
      <c r="I31" s="8">
        <v>591071</v>
      </c>
      <c r="J31" s="8">
        <v>565973</v>
      </c>
      <c r="K31" s="8">
        <v>592268</v>
      </c>
      <c r="L31" s="68">
        <v>558617</v>
      </c>
      <c r="M31" s="8">
        <v>503751</v>
      </c>
      <c r="N31" s="8">
        <f>AC15</f>
        <v>513150</v>
      </c>
      <c r="P31" s="74">
        <f>((N31-D31)/D31)</f>
        <v>0.13241648387054061</v>
      </c>
      <c r="Q31" s="5">
        <f>N31-D31</f>
        <v>60004</v>
      </c>
      <c r="R31" s="74">
        <f>(N31-G31)/G31</f>
        <v>-9.1567322978221691E-2</v>
      </c>
      <c r="S31" s="5">
        <f>N31-G31</f>
        <v>-51724</v>
      </c>
    </row>
    <row r="32" spans="1:34">
      <c r="A32" t="s">
        <v>23</v>
      </c>
      <c r="B32" s="5">
        <v>184981</v>
      </c>
      <c r="C32" s="5">
        <v>191511</v>
      </c>
      <c r="D32" s="5">
        <v>198682</v>
      </c>
      <c r="E32" s="5">
        <v>206337</v>
      </c>
      <c r="F32" s="5">
        <v>232478</v>
      </c>
      <c r="G32" s="5">
        <v>268740</v>
      </c>
      <c r="H32" s="5">
        <v>265738</v>
      </c>
      <c r="I32" s="5">
        <v>278461</v>
      </c>
      <c r="J32" s="5">
        <v>262644</v>
      </c>
      <c r="K32" s="5">
        <v>287335</v>
      </c>
      <c r="L32" s="68">
        <v>229383</v>
      </c>
      <c r="M32" s="5">
        <v>219430</v>
      </c>
      <c r="N32" s="5">
        <f>AC21</f>
        <v>215417</v>
      </c>
      <c r="P32" s="74">
        <f>((N32-D32)/D32)</f>
        <v>8.4230076202172321E-2</v>
      </c>
      <c r="Q32" s="5">
        <f>N32-D32</f>
        <v>16735</v>
      </c>
      <c r="R32" s="74">
        <f>(N32-G32)/G32</f>
        <v>-0.1984185458063556</v>
      </c>
      <c r="S32" s="5">
        <f>N32-G32</f>
        <v>-53323</v>
      </c>
    </row>
    <row r="33" spans="5:23">
      <c r="K33" s="3"/>
      <c r="L33" s="3"/>
      <c r="M33" s="3"/>
      <c r="N33" s="3"/>
      <c r="O33" s="3"/>
      <c r="P33" s="3"/>
      <c r="Q33" s="3"/>
      <c r="R33" s="3"/>
    </row>
    <row r="34" spans="5:23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23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  <c r="V35">
        <v>2006</v>
      </c>
      <c r="W35">
        <v>2016</v>
      </c>
    </row>
    <row r="36" spans="5:23">
      <c r="J36" s="3"/>
      <c r="K36" s="3"/>
      <c r="L36" s="3"/>
      <c r="M36" s="3"/>
      <c r="N36" s="3"/>
      <c r="O36" s="3"/>
      <c r="P36" s="3"/>
      <c r="Q36" s="3"/>
      <c r="R36" s="3"/>
      <c r="S36" s="3"/>
      <c r="V36">
        <v>429268</v>
      </c>
      <c r="W36">
        <v>503751</v>
      </c>
    </row>
    <row r="38" spans="5:23">
      <c r="V38">
        <f>W36-V36</f>
        <v>74483</v>
      </c>
      <c r="W38">
        <f>V38/V36</f>
        <v>0.17351165239430846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H36"/>
  <sheetViews>
    <sheetView zoomScale="80" zoomScaleNormal="80" workbookViewId="0">
      <pane xSplit="1" topLeftCell="T1" activePane="topRight" state="frozen"/>
      <selection pane="topRight" activeCell="AG22" sqref="AG22"/>
    </sheetView>
  </sheetViews>
  <sheetFormatPr defaultRowHeight="13.8"/>
  <cols>
    <col min="1" max="1" width="20.8984375" customWidth="1"/>
    <col min="2" max="2" width="11.3984375" customWidth="1"/>
    <col min="3" max="4" width="9" customWidth="1"/>
    <col min="5" max="5" width="12.5" customWidth="1"/>
    <col min="6" max="6" width="11" customWidth="1"/>
    <col min="7" max="7" width="10.8984375" customWidth="1"/>
    <col min="8" max="8" width="11.19921875" customWidth="1"/>
    <col min="9" max="20" width="12.59765625" customWidth="1"/>
    <col min="21" max="21" width="13" customWidth="1"/>
    <col min="22" max="22" width="11.5" customWidth="1"/>
    <col min="23" max="23" width="10.19921875" style="35" customWidth="1"/>
    <col min="24" max="24" width="9" style="35" customWidth="1"/>
    <col min="25" max="25" width="10.19921875" customWidth="1"/>
    <col min="27" max="27" width="10.5" customWidth="1"/>
  </cols>
  <sheetData>
    <row r="3" spans="1:34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 s="35">
        <v>2014</v>
      </c>
      <c r="X3" s="35" t="s">
        <v>2</v>
      </c>
      <c r="Y3" s="35">
        <v>2015</v>
      </c>
      <c r="Z3" s="35" t="s">
        <v>2</v>
      </c>
      <c r="AA3" s="35">
        <v>2016</v>
      </c>
      <c r="AB3" s="35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</row>
    <row r="4" spans="1:34">
      <c r="A4" s="1" t="s">
        <v>6</v>
      </c>
    </row>
    <row r="5" spans="1:34" ht="41.4">
      <c r="A5" s="4" t="s">
        <v>8</v>
      </c>
      <c r="B5" s="5">
        <v>20287300</v>
      </c>
      <c r="C5" s="5"/>
      <c r="E5" s="5">
        <v>22190338</v>
      </c>
      <c r="F5" s="5">
        <v>7205</v>
      </c>
      <c r="G5" s="5">
        <v>22887307</v>
      </c>
      <c r="H5" s="5">
        <v>6627</v>
      </c>
      <c r="I5">
        <v>23284143</v>
      </c>
      <c r="J5">
        <v>7049</v>
      </c>
      <c r="K5">
        <v>23727821</v>
      </c>
      <c r="L5">
        <v>6892</v>
      </c>
      <c r="M5" s="5">
        <v>24176222</v>
      </c>
      <c r="N5" s="5">
        <v>6688</v>
      </c>
      <c r="O5" s="5">
        <v>24652927</v>
      </c>
      <c r="P5" s="5">
        <v>7949</v>
      </c>
      <c r="Q5" s="5">
        <v>25071125</v>
      </c>
      <c r="R5" s="5">
        <v>8108</v>
      </c>
      <c r="S5" s="5">
        <v>25450518</v>
      </c>
      <c r="T5" s="5">
        <v>6257</v>
      </c>
      <c r="U5" s="5">
        <v>25834229</v>
      </c>
      <c r="V5" s="5">
        <v>6476</v>
      </c>
      <c r="W5" s="36">
        <v>26340247</v>
      </c>
      <c r="X5" s="36">
        <v>5422</v>
      </c>
      <c r="Y5" s="40">
        <v>26846203</v>
      </c>
      <c r="Z5" s="40">
        <v>6615</v>
      </c>
      <c r="AA5" s="40">
        <v>27236443</v>
      </c>
      <c r="AB5" s="40">
        <v>6495</v>
      </c>
      <c r="AC5">
        <v>27676343</v>
      </c>
      <c r="AD5">
        <v>7676</v>
      </c>
      <c r="AE5">
        <v>28074573</v>
      </c>
      <c r="AF5">
        <v>7348</v>
      </c>
      <c r="AG5">
        <v>28361423</v>
      </c>
      <c r="AH5">
        <v>8554</v>
      </c>
    </row>
    <row r="6" spans="1:34">
      <c r="A6" s="2" t="s">
        <v>9</v>
      </c>
    </row>
    <row r="7" spans="1:34">
      <c r="A7" t="s">
        <v>10</v>
      </c>
      <c r="B7" s="5">
        <v>1367419</v>
      </c>
      <c r="C7" s="5"/>
      <c r="E7" s="5">
        <v>1623830</v>
      </c>
      <c r="F7" s="5">
        <v>38783</v>
      </c>
      <c r="G7" s="5">
        <v>1630666</v>
      </c>
      <c r="H7" s="5">
        <v>37157</v>
      </c>
      <c r="I7" s="5">
        <v>1576012</v>
      </c>
      <c r="J7" s="5">
        <v>35546</v>
      </c>
      <c r="K7" s="5">
        <v>1501906</v>
      </c>
      <c r="L7" s="5">
        <v>36745</v>
      </c>
      <c r="M7" s="5">
        <v>1752422</v>
      </c>
      <c r="N7" s="5">
        <v>45353</v>
      </c>
      <c r="O7" s="5">
        <v>1830919</v>
      </c>
      <c r="P7" s="5">
        <v>45038</v>
      </c>
      <c r="Q7" s="5">
        <v>1912897</v>
      </c>
      <c r="R7" s="5">
        <v>42034</v>
      </c>
      <c r="S7" s="5">
        <v>1895369</v>
      </c>
      <c r="T7" s="5">
        <v>37819</v>
      </c>
      <c r="U7" s="5">
        <v>1896210</v>
      </c>
      <c r="V7" s="5">
        <v>40517</v>
      </c>
      <c r="W7" s="36">
        <v>1881475</v>
      </c>
      <c r="X7" s="36">
        <v>43673</v>
      </c>
      <c r="Y7" s="40">
        <v>1783216</v>
      </c>
      <c r="Z7" s="40">
        <v>43509</v>
      </c>
      <c r="AA7" s="40">
        <v>1790879</v>
      </c>
      <c r="AB7" s="40">
        <v>39610</v>
      </c>
      <c r="AC7">
        <v>1775415</v>
      </c>
      <c r="AD7">
        <v>48340</v>
      </c>
      <c r="AE7">
        <v>1815948</v>
      </c>
      <c r="AF7">
        <v>46057</v>
      </c>
      <c r="AG7">
        <v>1715399</v>
      </c>
      <c r="AH7">
        <v>48189</v>
      </c>
    </row>
    <row r="8" spans="1:34">
      <c r="A8" t="s">
        <v>11</v>
      </c>
      <c r="B8" s="5">
        <v>802835</v>
      </c>
      <c r="C8" s="5"/>
      <c r="E8" s="5">
        <v>1039284</v>
      </c>
      <c r="F8" s="5">
        <v>42707</v>
      </c>
      <c r="G8" s="5">
        <v>1053467</v>
      </c>
      <c r="H8" s="5">
        <v>36127</v>
      </c>
      <c r="I8" s="5">
        <v>998202</v>
      </c>
      <c r="J8" s="5">
        <v>34508</v>
      </c>
      <c r="K8" s="5">
        <v>1013616</v>
      </c>
      <c r="L8" s="5">
        <v>30795</v>
      </c>
      <c r="M8" s="5">
        <v>1080617</v>
      </c>
      <c r="N8" s="5">
        <v>39942</v>
      </c>
      <c r="O8" s="5">
        <v>1179546</v>
      </c>
      <c r="P8" s="5">
        <v>34646</v>
      </c>
      <c r="Q8" s="5">
        <v>1258579</v>
      </c>
      <c r="R8" s="5">
        <v>40689</v>
      </c>
      <c r="S8" s="5">
        <v>1239604</v>
      </c>
      <c r="T8" s="5">
        <v>42264</v>
      </c>
      <c r="U8" s="5">
        <v>1192108</v>
      </c>
      <c r="V8" s="5">
        <v>37414</v>
      </c>
      <c r="W8" s="36">
        <v>1203993</v>
      </c>
      <c r="X8" s="36">
        <v>35188</v>
      </c>
      <c r="Y8" s="40">
        <v>1098706</v>
      </c>
      <c r="Z8" s="40">
        <v>34372</v>
      </c>
      <c r="AA8" s="40">
        <v>1099044</v>
      </c>
      <c r="AB8" s="40">
        <v>39566</v>
      </c>
      <c r="AC8">
        <v>1068118</v>
      </c>
      <c r="AD8">
        <v>37439</v>
      </c>
      <c r="AE8">
        <v>1074265</v>
      </c>
      <c r="AF8">
        <v>40092</v>
      </c>
      <c r="AG8">
        <v>921413</v>
      </c>
      <c r="AH8">
        <v>34616</v>
      </c>
    </row>
    <row r="9" spans="1:34">
      <c r="A9" t="s">
        <v>12</v>
      </c>
      <c r="B9" s="5">
        <v>947355</v>
      </c>
      <c r="C9" s="5"/>
      <c r="E9" s="5">
        <v>1242034</v>
      </c>
      <c r="F9" s="5">
        <v>36502</v>
      </c>
      <c r="G9" s="5">
        <v>1184556</v>
      </c>
      <c r="H9" s="5">
        <v>36413</v>
      </c>
      <c r="I9" s="5">
        <v>1216969</v>
      </c>
      <c r="J9" s="5">
        <v>35817</v>
      </c>
      <c r="K9" s="5">
        <v>1244909</v>
      </c>
      <c r="L9" s="5">
        <v>34370</v>
      </c>
      <c r="M9" s="5">
        <v>1317203</v>
      </c>
      <c r="N9" s="5">
        <v>42619</v>
      </c>
      <c r="O9" s="5">
        <v>1404016</v>
      </c>
      <c r="P9" s="5">
        <v>39489</v>
      </c>
      <c r="Q9" s="5">
        <v>1457282</v>
      </c>
      <c r="R9" s="5">
        <v>45590</v>
      </c>
      <c r="S9" s="5">
        <v>1427379</v>
      </c>
      <c r="T9" s="5">
        <v>35130</v>
      </c>
      <c r="U9" s="5">
        <v>1441721</v>
      </c>
      <c r="V9" s="5">
        <v>32598</v>
      </c>
      <c r="W9" s="36">
        <v>1438240</v>
      </c>
      <c r="X9" s="36">
        <v>41435</v>
      </c>
      <c r="Y9" s="40">
        <v>1373595</v>
      </c>
      <c r="Z9" s="40">
        <v>44139</v>
      </c>
      <c r="AA9" s="40">
        <v>1371414</v>
      </c>
      <c r="AB9" s="40">
        <v>36854</v>
      </c>
      <c r="AC9">
        <v>1233372</v>
      </c>
      <c r="AD9">
        <v>37717</v>
      </c>
      <c r="AE9">
        <v>1290462</v>
      </c>
      <c r="AF9">
        <v>43333</v>
      </c>
      <c r="AG9">
        <v>1228198</v>
      </c>
      <c r="AH9">
        <v>45664</v>
      </c>
    </row>
    <row r="10" spans="1:34">
      <c r="A10" t="s">
        <v>13</v>
      </c>
      <c r="B10" s="5">
        <v>1055281</v>
      </c>
      <c r="C10" s="5"/>
      <c r="E10" s="5">
        <v>1283102</v>
      </c>
      <c r="F10" s="5">
        <v>38583</v>
      </c>
      <c r="G10" s="5">
        <v>1237074</v>
      </c>
      <c r="H10" s="5">
        <v>33559</v>
      </c>
      <c r="I10" s="5">
        <v>1279124</v>
      </c>
      <c r="J10" s="5">
        <v>36466</v>
      </c>
      <c r="K10" s="5">
        <v>1288157</v>
      </c>
      <c r="L10" s="5">
        <v>40537</v>
      </c>
      <c r="M10" s="5">
        <v>1327652</v>
      </c>
      <c r="N10" s="5">
        <v>37736</v>
      </c>
      <c r="O10" s="5">
        <v>1411313</v>
      </c>
      <c r="P10" s="5">
        <v>43334</v>
      </c>
      <c r="Q10" s="5">
        <v>1422204</v>
      </c>
      <c r="R10" s="5">
        <v>44514</v>
      </c>
      <c r="S10" s="5">
        <v>1436795</v>
      </c>
      <c r="T10" s="5">
        <v>37875</v>
      </c>
      <c r="U10" s="5">
        <v>1421689</v>
      </c>
      <c r="V10" s="5">
        <v>39157</v>
      </c>
      <c r="W10" s="36">
        <v>1404826</v>
      </c>
      <c r="X10" s="36">
        <v>43290</v>
      </c>
      <c r="Y10" s="40">
        <v>1413904</v>
      </c>
      <c r="Z10" s="40">
        <v>40377</v>
      </c>
      <c r="AA10" s="40">
        <v>1383940</v>
      </c>
      <c r="AB10" s="40">
        <v>51363</v>
      </c>
      <c r="AC10">
        <v>1453400</v>
      </c>
      <c r="AD10">
        <v>42954</v>
      </c>
      <c r="AE10">
        <v>1379197</v>
      </c>
      <c r="AF10">
        <v>33191</v>
      </c>
      <c r="AG10">
        <v>1334148</v>
      </c>
      <c r="AH10">
        <v>52082</v>
      </c>
    </row>
    <row r="11" spans="1:34">
      <c r="A11" t="s">
        <v>15</v>
      </c>
      <c r="B11" s="5">
        <v>1097793</v>
      </c>
      <c r="C11" s="5"/>
      <c r="E11" s="5">
        <v>1218882</v>
      </c>
      <c r="F11" s="5">
        <v>34877</v>
      </c>
      <c r="G11" s="5">
        <v>1275441</v>
      </c>
      <c r="H11" s="5">
        <v>32819</v>
      </c>
      <c r="I11" s="5">
        <v>1197172</v>
      </c>
      <c r="J11" s="5">
        <v>41250</v>
      </c>
      <c r="K11" s="5">
        <v>1265363</v>
      </c>
      <c r="L11" s="5">
        <v>33496</v>
      </c>
      <c r="M11" s="5">
        <v>1338822</v>
      </c>
      <c r="N11" s="5">
        <v>32316</v>
      </c>
      <c r="O11" s="5">
        <v>1363841</v>
      </c>
      <c r="P11" s="5">
        <v>40342</v>
      </c>
      <c r="Q11" s="5">
        <v>1346710</v>
      </c>
      <c r="R11" s="5">
        <v>41780</v>
      </c>
      <c r="S11" s="5">
        <v>1438366</v>
      </c>
      <c r="T11" s="5">
        <v>40248</v>
      </c>
      <c r="U11" s="5">
        <v>1396562</v>
      </c>
      <c r="V11" s="5">
        <v>41207</v>
      </c>
      <c r="W11" s="36">
        <v>1397979</v>
      </c>
      <c r="X11" s="36">
        <v>44501</v>
      </c>
      <c r="Y11" s="40">
        <v>1409863</v>
      </c>
      <c r="Z11" s="40">
        <v>42634</v>
      </c>
      <c r="AA11" s="40">
        <v>1387697</v>
      </c>
      <c r="AB11" s="40">
        <v>39807</v>
      </c>
      <c r="AC11">
        <v>1338903</v>
      </c>
      <c r="AD11">
        <v>43548</v>
      </c>
      <c r="AE11">
        <v>1369220</v>
      </c>
      <c r="AF11">
        <v>43261</v>
      </c>
      <c r="AG11">
        <v>1332633</v>
      </c>
      <c r="AH11">
        <v>46530</v>
      </c>
    </row>
    <row r="12" spans="1:34">
      <c r="A12" t="s">
        <v>16</v>
      </c>
      <c r="B12" s="5">
        <v>1029762</v>
      </c>
      <c r="C12" s="5"/>
      <c r="E12" s="5">
        <v>1163790</v>
      </c>
      <c r="F12" s="5">
        <v>41953</v>
      </c>
      <c r="G12" s="5">
        <v>1216631</v>
      </c>
      <c r="H12" s="5">
        <v>35397</v>
      </c>
      <c r="I12" s="5">
        <v>1187729</v>
      </c>
      <c r="J12" s="5">
        <v>37928</v>
      </c>
      <c r="K12" s="5">
        <v>1174319</v>
      </c>
      <c r="L12" s="5">
        <v>36519</v>
      </c>
      <c r="M12" s="5">
        <v>1206482</v>
      </c>
      <c r="N12" s="5">
        <v>37056</v>
      </c>
      <c r="O12" s="5">
        <v>1314504</v>
      </c>
      <c r="P12" s="5">
        <v>33154</v>
      </c>
      <c r="Q12" s="5">
        <v>1331696</v>
      </c>
      <c r="R12" s="5">
        <v>36943</v>
      </c>
      <c r="S12" s="5">
        <v>1350548</v>
      </c>
      <c r="T12" s="5">
        <v>37210</v>
      </c>
      <c r="U12" s="5">
        <v>1359939</v>
      </c>
      <c r="V12" s="5">
        <v>39724</v>
      </c>
      <c r="W12" s="36">
        <v>1370912</v>
      </c>
      <c r="X12" s="36">
        <v>36865</v>
      </c>
      <c r="Y12" s="40">
        <v>1373308</v>
      </c>
      <c r="Z12" s="40">
        <v>41475</v>
      </c>
      <c r="AA12" s="40">
        <v>1383458</v>
      </c>
      <c r="AB12" s="40">
        <v>42200</v>
      </c>
      <c r="AC12">
        <v>1367591</v>
      </c>
      <c r="AD12">
        <v>40863</v>
      </c>
      <c r="AE12">
        <v>1374878</v>
      </c>
      <c r="AF12">
        <v>40544</v>
      </c>
      <c r="AG12">
        <v>1327112</v>
      </c>
      <c r="AH12">
        <v>46844</v>
      </c>
    </row>
    <row r="13" spans="1:34">
      <c r="A13" t="s">
        <v>19</v>
      </c>
      <c r="B13" s="5">
        <v>430368</v>
      </c>
      <c r="C13" s="5"/>
      <c r="E13" s="5">
        <v>450761</v>
      </c>
      <c r="F13" s="5">
        <v>24037</v>
      </c>
      <c r="G13" s="5">
        <v>450586</v>
      </c>
      <c r="H13" s="5">
        <v>24893</v>
      </c>
      <c r="I13" s="5">
        <v>453276</v>
      </c>
      <c r="J13" s="5">
        <v>21266</v>
      </c>
      <c r="K13" s="5">
        <v>512915</v>
      </c>
      <c r="L13" s="5">
        <v>22602</v>
      </c>
      <c r="M13" s="5">
        <v>518868</v>
      </c>
      <c r="N13" s="5">
        <v>23626</v>
      </c>
      <c r="O13" s="5">
        <v>532578</v>
      </c>
      <c r="P13" s="5">
        <v>20912</v>
      </c>
      <c r="Q13" s="5">
        <v>521086</v>
      </c>
      <c r="R13" s="5">
        <v>23620</v>
      </c>
      <c r="S13" s="5">
        <v>469089</v>
      </c>
      <c r="T13" s="5">
        <v>24553</v>
      </c>
      <c r="U13" s="5">
        <v>470099</v>
      </c>
      <c r="V13" s="5">
        <v>23747</v>
      </c>
      <c r="W13" s="36">
        <v>523976</v>
      </c>
      <c r="X13" s="36">
        <v>22520</v>
      </c>
      <c r="Y13" s="40">
        <v>505004</v>
      </c>
      <c r="Z13" s="40">
        <v>24281</v>
      </c>
      <c r="AA13" s="40">
        <v>509220</v>
      </c>
      <c r="AB13" s="40">
        <v>21483</v>
      </c>
      <c r="AC13">
        <v>535129</v>
      </c>
      <c r="AD13">
        <v>24918</v>
      </c>
      <c r="AE13">
        <v>538801</v>
      </c>
      <c r="AF13">
        <v>26395</v>
      </c>
      <c r="AG13">
        <v>543426</v>
      </c>
      <c r="AH13">
        <v>30954</v>
      </c>
    </row>
    <row r="14" spans="1:34">
      <c r="A14" t="s">
        <v>20</v>
      </c>
      <c r="B14" s="5">
        <v>563515</v>
      </c>
      <c r="C14" s="5"/>
      <c r="E14" s="5">
        <v>647385</v>
      </c>
      <c r="F14" s="5">
        <v>24786</v>
      </c>
      <c r="G14" s="5">
        <v>722683</v>
      </c>
      <c r="H14" s="5">
        <v>24691</v>
      </c>
      <c r="I14" s="5">
        <v>692200</v>
      </c>
      <c r="J14" s="5">
        <v>25590</v>
      </c>
      <c r="K14" s="5">
        <v>654386</v>
      </c>
      <c r="L14" s="5">
        <v>28057</v>
      </c>
      <c r="M14" s="5">
        <v>681578</v>
      </c>
      <c r="N14" s="5">
        <v>26233</v>
      </c>
      <c r="O14" s="5">
        <v>682426</v>
      </c>
      <c r="P14" s="5">
        <v>29983</v>
      </c>
      <c r="Q14" s="5">
        <v>709928</v>
      </c>
      <c r="R14" s="5">
        <v>28587</v>
      </c>
      <c r="S14" s="5">
        <v>719962</v>
      </c>
      <c r="T14" s="5">
        <v>26254</v>
      </c>
      <c r="U14" s="5">
        <v>788544</v>
      </c>
      <c r="V14" s="5">
        <v>35746</v>
      </c>
      <c r="W14" s="36">
        <v>777959</v>
      </c>
      <c r="X14" s="36">
        <v>27927</v>
      </c>
      <c r="Y14" s="40">
        <v>748707</v>
      </c>
      <c r="Z14" s="40">
        <v>27936</v>
      </c>
      <c r="AA14" s="40">
        <v>774753</v>
      </c>
      <c r="AB14" s="40">
        <v>34340</v>
      </c>
      <c r="AC14">
        <v>783366</v>
      </c>
      <c r="AD14">
        <v>31804</v>
      </c>
      <c r="AE14">
        <v>809280</v>
      </c>
      <c r="AF14">
        <v>30141</v>
      </c>
      <c r="AG14">
        <v>833703</v>
      </c>
      <c r="AH14">
        <v>42569</v>
      </c>
    </row>
    <row r="15" spans="1:34">
      <c r="A15" t="s">
        <v>14</v>
      </c>
      <c r="B15" s="11">
        <f>SUM(B7:B14)</f>
        <v>7294328</v>
      </c>
      <c r="C15" s="6">
        <f>SQRT(SUMSQ(C7:C14))</f>
        <v>0</v>
      </c>
      <c r="E15">
        <f>SUM(E7:E14)</f>
        <v>8669068</v>
      </c>
      <c r="F15" s="6">
        <f>SQRT(SUMSQ(F7:F14))</f>
        <v>101575.76154772358</v>
      </c>
      <c r="G15">
        <f>SUM(G7:G14)</f>
        <v>8771104</v>
      </c>
      <c r="H15" s="6">
        <f>SQRT(SUMSQ(H7:H14))</f>
        <v>93259.086034552151</v>
      </c>
      <c r="I15">
        <f>SUM(I7:I14)</f>
        <v>8600684</v>
      </c>
      <c r="J15" s="6">
        <f>SQRT(SUMSQ(J7:J14))</f>
        <v>96509.757874527902</v>
      </c>
      <c r="K15" s="6">
        <f>SUM(K7:K14)</f>
        <v>8655571</v>
      </c>
      <c r="L15" s="6">
        <f>SQRT(SUMSQ(L7:L14))</f>
        <v>94216.438846944322</v>
      </c>
      <c r="M15" s="6">
        <f>SUM(M7:M14)</f>
        <v>9223644</v>
      </c>
      <c r="N15" s="6">
        <f>SQRT(SUMSQ(N7:N14))</f>
        <v>102744.69323035619</v>
      </c>
      <c r="O15" s="6">
        <f>SUM(O7:O14)</f>
        <v>9719143</v>
      </c>
      <c r="P15" s="6">
        <f>SQRT(SUMSQ(P7:P14))</f>
        <v>103580.5973626335</v>
      </c>
      <c r="Q15" s="6">
        <f>SUM(Q7:Q14)</f>
        <v>9960382</v>
      </c>
      <c r="R15" s="6">
        <f>SQRT(SUMSQ(R7:R14))</f>
        <v>109397.76410420827</v>
      </c>
      <c r="S15" s="6">
        <f>SUM(S7:S14)</f>
        <v>9977112</v>
      </c>
      <c r="T15" s="6">
        <f>SQRT(SUMSQ(T7:T14))</f>
        <v>100904.72194600212</v>
      </c>
      <c r="U15" s="6">
        <f>SUM(U7:U14)</f>
        <v>9966872</v>
      </c>
      <c r="V15" s="6">
        <f>SQRT(SUMSQ(V7:V14))</f>
        <v>103706.53059475088</v>
      </c>
      <c r="W15" s="37">
        <f>SUM(W7:W14)</f>
        <v>9999360</v>
      </c>
      <c r="X15" s="37">
        <f>SQRT(SUMSQ(X7:X14))</f>
        <v>106596.64419201948</v>
      </c>
      <c r="Y15" s="37">
        <f>SUM(Y7:Y14)</f>
        <v>9706303</v>
      </c>
      <c r="Z15" s="37">
        <f>SQRT(SUMSQ(Z7:Z14))</f>
        <v>107521.35393957798</v>
      </c>
      <c r="AA15">
        <f>SUM(AA7:AA14)</f>
        <v>9700405</v>
      </c>
      <c r="AB15">
        <f>SQRT(SUMSQ(AB7:AB14))</f>
        <v>110167.99752650494</v>
      </c>
      <c r="AC15">
        <f>SUM(AC7:AC14)</f>
        <v>9555294</v>
      </c>
      <c r="AD15">
        <f>SQRT(SUMSQ(AD7:AD14))</f>
        <v>110474.73348689283</v>
      </c>
      <c r="AE15">
        <f>SUM(AE7:AE14)</f>
        <v>9652051</v>
      </c>
      <c r="AF15">
        <f>SQRT(SUMSQ(AF7:AF14))</f>
        <v>108758.9676578442</v>
      </c>
      <c r="AG15">
        <f>SUM(AG7:AG14)</f>
        <v>9236032</v>
      </c>
      <c r="AH15">
        <f>SQRT(SUMSQ(AH7:AH14))</f>
        <v>124289.39580672198</v>
      </c>
    </row>
    <row r="16" spans="1:34">
      <c r="A16" t="s">
        <v>17</v>
      </c>
      <c r="B16" s="3">
        <f>B15/B5</f>
        <v>0.35955144351392249</v>
      </c>
      <c r="C16" s="3">
        <f>(SQRT(C15^2-(B16^2*C5^2)))/B5</f>
        <v>0</v>
      </c>
      <c r="E16" s="3">
        <f>E15/E5</f>
        <v>0.39066858738249055</v>
      </c>
      <c r="F16" s="3">
        <f>(SQRT(F15^2-(E16^2*F5^2)))/E5</f>
        <v>4.5757191275783661E-3</v>
      </c>
      <c r="G16" s="3">
        <f>G15/G5</f>
        <v>0.383230058477391</v>
      </c>
      <c r="H16" s="3">
        <f>(SQRT(H15^2-(G16^2*H5^2)))/G5</f>
        <v>4.0731965131996038E-3</v>
      </c>
      <c r="I16" s="3">
        <f>I15/I5</f>
        <v>0.36937945278896456</v>
      </c>
      <c r="J16" s="3">
        <f>(SQRT(J15^2-(I16^2*J5^2)))/I5</f>
        <v>4.143361766033235E-3</v>
      </c>
      <c r="K16" s="3">
        <f>K15/K5</f>
        <v>0.36478575087025478</v>
      </c>
      <c r="L16" s="3">
        <f>(SQRT(L15^2-(K16^2*L5^2)))/K5</f>
        <v>3.9693020812972962E-3</v>
      </c>
      <c r="M16" s="3">
        <f>M15/M5</f>
        <v>0.38151717832505011</v>
      </c>
      <c r="N16" s="3">
        <f>(SQRT(N15^2-(M16^2*N5^2)))/M5</f>
        <v>4.2485134764534286E-3</v>
      </c>
      <c r="O16" s="3">
        <f>O15/O5</f>
        <v>0.39423890720967941</v>
      </c>
      <c r="P16" s="3">
        <f>(SQRT(P15^2-(O16^2*P5^2)))/O5</f>
        <v>4.199630342672428E-3</v>
      </c>
      <c r="Q16" s="3">
        <f>Q15/Q5</f>
        <v>0.39728500416315582</v>
      </c>
      <c r="R16" s="3">
        <f>(SQRT(R15^2-(Q16^2*R5^2)))/Q5</f>
        <v>4.3616044491331194E-3</v>
      </c>
      <c r="S16" s="3">
        <f>S15/S5</f>
        <v>0.39201999739258747</v>
      </c>
      <c r="T16" s="3">
        <f>(SQRT(T15^2-(S16^2*T5^2)))/S5</f>
        <v>3.9635697957695459E-3</v>
      </c>
      <c r="U16" s="3">
        <f>U15/U5</f>
        <v>0.38580102390514537</v>
      </c>
      <c r="V16" s="3">
        <f>(SQRT(V15^2-(U16^2*V5^2)))/U5</f>
        <v>4.0131420424736365E-3</v>
      </c>
      <c r="W16" s="38">
        <f>W15/W5</f>
        <v>0.37962286382508104</v>
      </c>
      <c r="X16" s="38">
        <f>(SQRT(X15^2-(W16^2*X5^2)))/W5</f>
        <v>4.0461568163684776E-3</v>
      </c>
      <c r="Y16" s="38">
        <f>Y15/Y5</f>
        <v>0.36155217182854499</v>
      </c>
      <c r="Z16" s="38">
        <f>(SQRT(Z15^2-(Y16^2*Z5^2)))/Y5</f>
        <v>4.0040951391531162E-3</v>
      </c>
      <c r="AA16" s="65">
        <f>AA15/AA5</f>
        <v>0.35615535405999971</v>
      </c>
      <c r="AB16" s="65">
        <f>(SQRT(AB15^2-(AA16^2*AB5^2)))/AA5</f>
        <v>4.0439828755404229E-3</v>
      </c>
      <c r="AC16" s="75">
        <f>AC15/AC5</f>
        <v>0.34525132167931288</v>
      </c>
      <c r="AD16">
        <f>(SQRT(AD15^2-(AC16^2*AD5^2)))/AC5</f>
        <v>3.9905178964328505E-3</v>
      </c>
      <c r="AE16" s="75">
        <f>AE15/AE5</f>
        <v>0.34380045602118331</v>
      </c>
      <c r="AF16">
        <f>(SQRT(AF15^2-(AE16^2*AF5^2)))/AE5</f>
        <v>3.8728861154484736E-3</v>
      </c>
      <c r="AG16" s="75">
        <f>AG15/AG5</f>
        <v>0.32565474588492971</v>
      </c>
      <c r="AH16">
        <f>(SQRT(AH15^2-(AG16^2*AH5^2)))/AG5</f>
        <v>4.3812390874608245E-3</v>
      </c>
    </row>
    <row r="17" spans="1:34">
      <c r="A17" t="s">
        <v>3</v>
      </c>
      <c r="B17" s="3">
        <f>B16-C16</f>
        <v>0.35955144351392249</v>
      </c>
      <c r="C17" s="3"/>
      <c r="E17" s="3">
        <f>E16-F16</f>
        <v>0.38609286825491218</v>
      </c>
      <c r="F17" s="3"/>
      <c r="G17" s="3">
        <f>G16-H16</f>
        <v>0.37915686196419141</v>
      </c>
      <c r="H17" s="3"/>
      <c r="I17" s="3">
        <f>I16-J16</f>
        <v>0.36523609102293131</v>
      </c>
      <c r="J17" s="3"/>
      <c r="K17" s="3">
        <f>K16-L16</f>
        <v>0.36081644878895747</v>
      </c>
      <c r="L17" s="3"/>
      <c r="M17" s="3">
        <f>M16-N16</f>
        <v>0.37726866484859667</v>
      </c>
      <c r="N17" s="3"/>
      <c r="O17" s="3">
        <f>O16-P16</f>
        <v>0.39003927686700701</v>
      </c>
      <c r="P17" s="3"/>
      <c r="Q17" s="3">
        <f>Q16-R16</f>
        <v>0.39292339971402268</v>
      </c>
      <c r="R17" s="3"/>
      <c r="S17" s="3">
        <f>S16-T16</f>
        <v>0.38805642759681791</v>
      </c>
      <c r="T17" s="3"/>
      <c r="U17" s="3">
        <f>U16-V16</f>
        <v>0.38178788186267171</v>
      </c>
      <c r="V17" s="3"/>
      <c r="W17" s="38">
        <f>W16-X16</f>
        <v>0.37557670700871254</v>
      </c>
      <c r="Y17" s="38">
        <f>Y16-Z16</f>
        <v>0.35754807668939187</v>
      </c>
      <c r="Z17" s="35"/>
      <c r="AA17" s="65">
        <f>AA16-AB16</f>
        <v>0.35211137118445929</v>
      </c>
      <c r="AC17">
        <f>AC16-AD16</f>
        <v>0.34126080378288004</v>
      </c>
      <c r="AE17">
        <f>AE16-AF16</f>
        <v>0.33992756990573486</v>
      </c>
      <c r="AG17">
        <f>AG16-AH16</f>
        <v>0.32127350679746891</v>
      </c>
    </row>
    <row r="18" spans="1:34">
      <c r="A18" t="s">
        <v>4</v>
      </c>
      <c r="B18" s="3">
        <f>B16+C16</f>
        <v>0.35955144351392249</v>
      </c>
      <c r="C18" s="3"/>
      <c r="E18" s="3">
        <f>E16+F16</f>
        <v>0.39524430651006892</v>
      </c>
      <c r="F18" s="3"/>
      <c r="G18" s="3">
        <f>G16+H16</f>
        <v>0.3873032549905906</v>
      </c>
      <c r="H18" s="3"/>
      <c r="I18" s="3">
        <f>I16+J16</f>
        <v>0.37352281455499781</v>
      </c>
      <c r="J18" s="3"/>
      <c r="K18" s="3">
        <f>K16+L16</f>
        <v>0.36875505295155209</v>
      </c>
      <c r="L18" s="3"/>
      <c r="M18" s="3">
        <f>M16+N16</f>
        <v>0.38576569180150355</v>
      </c>
      <c r="N18" s="3"/>
      <c r="O18" s="3">
        <f>O16+P16</f>
        <v>0.39843853755235181</v>
      </c>
      <c r="P18" s="3"/>
      <c r="Q18" s="3">
        <f>Q16+R16</f>
        <v>0.40164660861228896</v>
      </c>
      <c r="R18" s="3"/>
      <c r="S18" s="3">
        <f>S16+T16</f>
        <v>0.39598356718835703</v>
      </c>
      <c r="T18" s="3"/>
      <c r="U18" s="3">
        <f>U16+V16</f>
        <v>0.38981416594761903</v>
      </c>
      <c r="V18" s="3"/>
      <c r="W18" s="38">
        <f>W16+X16</f>
        <v>0.38366902064144953</v>
      </c>
      <c r="Y18" s="38">
        <f>Y16+Z16</f>
        <v>0.36555626696769811</v>
      </c>
      <c r="Z18" s="35"/>
      <c r="AA18" s="65">
        <f>AA16+AB16</f>
        <v>0.36019933693554013</v>
      </c>
      <c r="AC18">
        <f>AC16+AD16</f>
        <v>0.34924183957574573</v>
      </c>
      <c r="AE18">
        <f>AE16+AF16</f>
        <v>0.34767334213663176</v>
      </c>
      <c r="AG18">
        <f>AG16+AH16</f>
        <v>0.33003598497239051</v>
      </c>
    </row>
    <row r="19" spans="1:34">
      <c r="A19" t="s">
        <v>5</v>
      </c>
      <c r="B19" s="3">
        <f>(C16/1.645)/B16</f>
        <v>0</v>
      </c>
      <c r="C19" s="3"/>
      <c r="E19" s="3">
        <f>(F16/1.645)/E16</f>
        <v>7.120081482508118E-3</v>
      </c>
      <c r="F19" s="3"/>
      <c r="G19" s="3">
        <f>(H16/1.645)/G16</f>
        <v>6.4611510712252289E-3</v>
      </c>
      <c r="H19" s="3"/>
      <c r="I19" s="3">
        <f>(J16/1.645)/I16</f>
        <v>6.8188983793717323E-3</v>
      </c>
      <c r="J19" s="3"/>
      <c r="K19" s="3">
        <f>(L16/1.645)/K16</f>
        <v>6.6147035286803829E-3</v>
      </c>
      <c r="L19" s="3"/>
      <c r="M19" s="3">
        <f>(N16/1.645)/M16</f>
        <v>6.7695063581355965E-3</v>
      </c>
      <c r="N19" s="3"/>
      <c r="O19" s="3">
        <f>(P16/1.645)/O16</f>
        <v>6.4756844821082888E-3</v>
      </c>
      <c r="P19" s="3"/>
      <c r="Q19" s="3">
        <f>(R16/1.645)/Q16</f>
        <v>6.6738770612642696E-3</v>
      </c>
      <c r="R19" s="3"/>
      <c r="S19" s="3">
        <f>(T16/1.645)/S16</f>
        <v>6.1462806424834003E-3</v>
      </c>
      <c r="T19" s="3"/>
      <c r="U19" s="3">
        <f>(V16/1.645)/U16</f>
        <v>6.3234669548716642E-3</v>
      </c>
      <c r="V19" s="3"/>
      <c r="W19" s="38">
        <f>(X16/1.645)/W16</f>
        <v>6.4792456713508905E-3</v>
      </c>
      <c r="Y19" s="38">
        <f>(Z16/1.645)/Y16</f>
        <v>6.7323627907764994E-3</v>
      </c>
      <c r="Z19" s="35"/>
      <c r="AA19" s="65">
        <f>(AB16/1.645)/AA16</f>
        <v>6.9024604700846752E-3</v>
      </c>
      <c r="AC19">
        <f>(AD16/1.645)/AC16</f>
        <v>7.0263213874243629E-3</v>
      </c>
      <c r="AE19">
        <f>(AF16/1.645)/AE16</f>
        <v>6.8479783050588872E-3</v>
      </c>
      <c r="AG19">
        <f>(AH16/1.645)/AG16</f>
        <v>8.1784996536210675E-3</v>
      </c>
    </row>
    <row r="20" spans="1:34">
      <c r="Y20" s="35"/>
      <c r="Z20" s="35"/>
    </row>
    <row r="21" spans="1:34">
      <c r="A21" t="s">
        <v>23</v>
      </c>
      <c r="B21" s="5">
        <f>SUM(B7:B9)</f>
        <v>3117609</v>
      </c>
      <c r="C21">
        <f>SQRT(SUMSQ(C7:C9))</f>
        <v>0</v>
      </c>
      <c r="E21" s="5">
        <f>SUM(E7:E9)</f>
        <v>3905148</v>
      </c>
      <c r="F21">
        <f>SQRT(SUMSQ(F7:F9))</f>
        <v>68267.158590350009</v>
      </c>
      <c r="G21" s="5">
        <f>SUM(G7:G9)</f>
        <v>3868689</v>
      </c>
      <c r="H21">
        <f>SQRT(SUMSQ(H7:H9))</f>
        <v>63338.056072159336</v>
      </c>
      <c r="I21" s="5">
        <f>SUM(I7:I9)</f>
        <v>3791183</v>
      </c>
      <c r="J21">
        <f>SQRT(SUMSQ(J7:J9))</f>
        <v>61132.460027386434</v>
      </c>
      <c r="K21" s="5">
        <f>SUM(K7:K9)</f>
        <v>3760431</v>
      </c>
      <c r="L21">
        <f>SQRT(SUMSQ(L7:L9))</f>
        <v>58990.032632640578</v>
      </c>
      <c r="M21" s="5">
        <f>SUM(M7:M9)</f>
        <v>4150242</v>
      </c>
      <c r="N21">
        <f>SQRT(SUMSQ(N7:N9))</f>
        <v>73950.234171366901</v>
      </c>
      <c r="O21" s="5">
        <f>SUM(O7:O9)</f>
        <v>4414481</v>
      </c>
      <c r="P21">
        <f>SQRT(SUMSQ(P7:P9))</f>
        <v>69196.444135518992</v>
      </c>
      <c r="Q21" s="5">
        <f>SUM(Q7:Q9)</f>
        <v>4628758</v>
      </c>
      <c r="R21">
        <f>SQRT(SUMSQ(R7:R9))</f>
        <v>74168.052266457686</v>
      </c>
      <c r="S21" s="5">
        <f>SUM(S7:S9)</f>
        <v>4562352</v>
      </c>
      <c r="T21">
        <f>SQRT(SUMSQ(T7:T9))</f>
        <v>66713.112331834738</v>
      </c>
      <c r="U21" s="5">
        <f>SUM(U7:U9)</f>
        <v>4530039</v>
      </c>
      <c r="V21">
        <f>SQRT(SUMSQ(V7:V9))</f>
        <v>64062.971278266508</v>
      </c>
      <c r="W21" s="39">
        <f>SUM(W7:W9)</f>
        <v>4523708</v>
      </c>
      <c r="X21" s="35">
        <f>SQRT(SUMSQ(X7:X9))</f>
        <v>69730.807380956088</v>
      </c>
      <c r="Y21" s="39">
        <f>SUM(Y7:Y9)</f>
        <v>4255517</v>
      </c>
      <c r="Z21" s="35">
        <f>SQRT(SUMSQ(Z7:Z9))</f>
        <v>70871.142124280741</v>
      </c>
      <c r="AA21">
        <f>SUM(AA7:AA9)</f>
        <v>4261337</v>
      </c>
      <c r="AB21">
        <f>SQRT(SUMSQ(AB7:AB9))</f>
        <v>67027.142054543845</v>
      </c>
      <c r="AC21">
        <f>SUM(AC7:AC9)</f>
        <v>4076905</v>
      </c>
      <c r="AD21">
        <f>SQRT(SUMSQ(AD7:AD9))</f>
        <v>71840.144835600106</v>
      </c>
      <c r="AE21">
        <f>SUM(AE7:AE9)</f>
        <v>4180675</v>
      </c>
      <c r="AF21">
        <f>SQRT(SUMSQ(AF7:AF9))</f>
        <v>74875.660945329888</v>
      </c>
      <c r="AG21">
        <f>SUM(AG7:AG9)</f>
        <v>3865010</v>
      </c>
      <c r="AH21">
        <f>SQRT(SUMSQ(AH7:AH9))</f>
        <v>74870.875999950746</v>
      </c>
    </row>
    <row r="22" spans="1:34">
      <c r="A22" t="s">
        <v>24</v>
      </c>
      <c r="B22" s="3">
        <f>B21/B5</f>
        <v>0.1536729382421515</v>
      </c>
      <c r="C22" s="3">
        <f>(SQRT(C21^2-(B22^2*C5^2)))/B5</f>
        <v>0</v>
      </c>
      <c r="E22" s="3">
        <f>E21/E5</f>
        <v>0.17598416031337602</v>
      </c>
      <c r="F22" s="3">
        <f>(SQRT(F21^2-(E22^2*F5^2)))/E5</f>
        <v>3.075905479160201E-3</v>
      </c>
      <c r="G22" s="3">
        <f>G21/G5</f>
        <v>0.16903207528959174</v>
      </c>
      <c r="H22" s="3">
        <f>(SQRT(H21^2-(G22^2*H5^2)))/G5</f>
        <v>2.7669550538772197E-3</v>
      </c>
      <c r="I22" s="3">
        <f>I21/I5</f>
        <v>0.16282252690167726</v>
      </c>
      <c r="J22" s="3">
        <f>(SQRT(J21^2-(I22^2*J5^2)))/I5</f>
        <v>2.6250347693585392E-3</v>
      </c>
      <c r="K22" s="3">
        <f>K21/K5</f>
        <v>0.15848193561473681</v>
      </c>
      <c r="L22" s="3">
        <f>(SQRT(L21^2-(K22^2*L5^2)))/K5</f>
        <v>2.4856863031730118E-3</v>
      </c>
      <c r="M22" s="3">
        <f>M21/M5</f>
        <v>0.17166627606248819</v>
      </c>
      <c r="N22" s="3">
        <f>(SQRT(N21^2-(M22^2*N5^2)))/M5</f>
        <v>3.0584315973565786E-3</v>
      </c>
      <c r="O22" s="3">
        <f>O21/O5</f>
        <v>0.1790651876752809</v>
      </c>
      <c r="P22" s="3">
        <f>(SQRT(P21^2-(O22^2*P5^2)))/O5</f>
        <v>2.8062307911926195E-3</v>
      </c>
      <c r="Q22" s="3">
        <f>Q21/Q5</f>
        <v>0.18462506169946502</v>
      </c>
      <c r="R22" s="3">
        <f>(SQRT(R21^2-(Q22^2*R5^2)))/Q5</f>
        <v>2.9577031064670239E-3</v>
      </c>
      <c r="S22" s="3">
        <f>S21/S5</f>
        <v>0.17926362048898178</v>
      </c>
      <c r="T22" s="3">
        <f>(SQRT(T21^2-(S22^2*T5^2)))/S5</f>
        <v>2.6209164957875192E-3</v>
      </c>
      <c r="U22" s="3">
        <f>U21/U5</f>
        <v>0.17535026882358284</v>
      </c>
      <c r="V22" s="3">
        <f>(SQRT(V21^2-(U22^2*V5^2)))/U5</f>
        <v>2.4793813684444031E-3</v>
      </c>
      <c r="W22" s="38">
        <f>W21/W5</f>
        <v>0.17174129004940614</v>
      </c>
      <c r="X22" s="38">
        <f>(SQRT(X21^2-(W22^2*X5^2)))/W5</f>
        <v>2.647074252287566E-3</v>
      </c>
      <c r="Y22" s="38">
        <f>Y21/Y5</f>
        <v>0.15851466965365643</v>
      </c>
      <c r="Z22" s="38">
        <f>(SQRT(Z21^2-(Y22^2*Z5^2)))/Y5</f>
        <v>2.6396054817619998E-3</v>
      </c>
      <c r="AA22" s="67">
        <f>AA21/AA5</f>
        <v>0.15645717761309727</v>
      </c>
      <c r="AB22" s="65">
        <f>(SQRT(AB21^2-(AA22^2*AB5^2)))/AA5</f>
        <v>2.4606531204373334E-3</v>
      </c>
      <c r="AC22" s="75">
        <f>AC21/AC5</f>
        <v>0.14730649204629384</v>
      </c>
      <c r="AD22">
        <f>(SQRT(AD21^2-(AC22^2*AD5^2)))/AC5</f>
        <v>2.5954023546544782E-3</v>
      </c>
      <c r="AE22" s="75">
        <f>AE21/AE5</f>
        <v>0.14891321766496679</v>
      </c>
      <c r="AF22">
        <f>(SQRT(AF21^2-(AE22^2*AF5^2)))/AE5</f>
        <v>2.6667427935646373E-3</v>
      </c>
      <c r="AG22" s="75">
        <f>AG21/AG5</f>
        <v>0.13627701261675057</v>
      </c>
      <c r="AH22">
        <f>(SQRT(AH21^2-(AG22^2*AH5^2)))/AG5</f>
        <v>2.6395643325795803E-3</v>
      </c>
    </row>
    <row r="23" spans="1:34">
      <c r="A23" t="s">
        <v>3</v>
      </c>
      <c r="B23" s="3">
        <f>B22-C22</f>
        <v>0.1536729382421515</v>
      </c>
      <c r="C23" s="3"/>
      <c r="E23" s="3">
        <f>E22-F22</f>
        <v>0.17290825483421582</v>
      </c>
      <c r="F23" s="3"/>
      <c r="G23" s="3">
        <f>G22-H22</f>
        <v>0.16626512023571452</v>
      </c>
      <c r="H23" s="3"/>
      <c r="I23" s="3">
        <f>I22-J22</f>
        <v>0.16019749213231871</v>
      </c>
      <c r="J23" s="3"/>
      <c r="K23" s="3">
        <f>K22-L22</f>
        <v>0.15599624931156381</v>
      </c>
      <c r="L23" s="3"/>
      <c r="M23" s="3">
        <f>M22-N22</f>
        <v>0.16860784446513161</v>
      </c>
      <c r="N23" s="3"/>
      <c r="O23" s="3">
        <f>O22-P22</f>
        <v>0.17625895688408827</v>
      </c>
      <c r="P23" s="3"/>
      <c r="Q23" s="3">
        <f>Q22-R22</f>
        <v>0.18166735859299799</v>
      </c>
      <c r="R23" s="3"/>
      <c r="S23" s="3">
        <f>S22-T22</f>
        <v>0.17664270399319426</v>
      </c>
      <c r="T23" s="3"/>
      <c r="U23" s="3">
        <f>U22-V22</f>
        <v>0.17287088745513843</v>
      </c>
      <c r="V23" s="3"/>
      <c r="W23" s="38">
        <f>W22-X22</f>
        <v>0.16909421579711856</v>
      </c>
      <c r="Y23" s="38">
        <f>Y22-Z22</f>
        <v>0.15587506417189442</v>
      </c>
      <c r="Z23" s="35"/>
      <c r="AA23" s="65">
        <f>AA22-AB22</f>
        <v>0.15399652449265994</v>
      </c>
      <c r="AB23" s="65"/>
      <c r="AC23">
        <f>AC22-AD22</f>
        <v>0.14471108969163937</v>
      </c>
      <c r="AE23">
        <f>AE22-AF22</f>
        <v>0.14624647487140216</v>
      </c>
      <c r="AG23">
        <f>AG22-AH22</f>
        <v>0.13363744828417098</v>
      </c>
    </row>
    <row r="24" spans="1:34">
      <c r="A24" t="s">
        <v>4</v>
      </c>
      <c r="B24" s="3">
        <f>B22+C22</f>
        <v>0.1536729382421515</v>
      </c>
      <c r="C24" s="3"/>
      <c r="E24" s="3">
        <f>E22+F22</f>
        <v>0.17906006579253622</v>
      </c>
      <c r="F24" s="3"/>
      <c r="G24" s="3">
        <f>G22+H22</f>
        <v>0.17179903034346897</v>
      </c>
      <c r="H24" s="3"/>
      <c r="I24" s="3">
        <f>I22+J22</f>
        <v>0.1654475616710358</v>
      </c>
      <c r="J24" s="3"/>
      <c r="K24" s="3">
        <f>K22+L22</f>
        <v>0.16096762191790981</v>
      </c>
      <c r="L24" s="3"/>
      <c r="M24" s="3">
        <f>M22+N22</f>
        <v>0.17472470765984477</v>
      </c>
      <c r="N24" s="3"/>
      <c r="O24" s="3">
        <f>O22+P22</f>
        <v>0.18187141846647353</v>
      </c>
      <c r="P24" s="3"/>
      <c r="Q24" s="3">
        <f>Q22+R22</f>
        <v>0.18758276480593206</v>
      </c>
      <c r="R24" s="3"/>
      <c r="S24" s="3">
        <f>S22+T22</f>
        <v>0.18188453698476931</v>
      </c>
      <c r="T24" s="3"/>
      <c r="U24" s="3">
        <f>U22+V22</f>
        <v>0.17782965019202726</v>
      </c>
      <c r="V24" s="3"/>
      <c r="W24" s="38">
        <f>W22+X22</f>
        <v>0.17438836430169372</v>
      </c>
      <c r="Y24" s="38">
        <f>Y22+Z22</f>
        <v>0.16115427513541844</v>
      </c>
      <c r="Z24" s="35"/>
      <c r="AA24" s="65">
        <f>AA22+AB22</f>
        <v>0.1589178307335346</v>
      </c>
      <c r="AB24" s="65"/>
      <c r="AC24">
        <f>AC22+AD22</f>
        <v>0.14990189440094831</v>
      </c>
      <c r="AE24">
        <f>AE22+AF22</f>
        <v>0.15157996045853142</v>
      </c>
      <c r="AG24">
        <f>AG22+AH22</f>
        <v>0.13891657694933016</v>
      </c>
    </row>
    <row r="25" spans="1:34">
      <c r="A25" t="s">
        <v>5</v>
      </c>
      <c r="B25" s="3">
        <f>(C22/1.645)/B22</f>
        <v>0</v>
      </c>
      <c r="C25" s="3"/>
      <c r="E25" s="3">
        <f>(F22/1.645)/E22</f>
        <v>1.0625111667907663E-2</v>
      </c>
      <c r="F25" s="3"/>
      <c r="G25" s="3">
        <f>(H22/1.645)/G22</f>
        <v>9.9510080767108312E-3</v>
      </c>
      <c r="H25" s="3"/>
      <c r="I25" s="3">
        <f>(J22/1.645)/I22</f>
        <v>9.8006452031226612E-3</v>
      </c>
      <c r="J25" s="3"/>
      <c r="K25" s="3">
        <f>(L22/1.645)/K22</f>
        <v>9.5345598701037718E-3</v>
      </c>
      <c r="L25" s="3"/>
      <c r="M25" s="3">
        <f>(N22/1.645)/M22</f>
        <v>1.0830484456285941E-2</v>
      </c>
      <c r="N25" s="3"/>
      <c r="O25" s="3">
        <f>(P22/1.645)/O22</f>
        <v>9.5267840540770414E-3</v>
      </c>
      <c r="P25" s="3"/>
      <c r="Q25" s="3">
        <f>(R22/1.645)/Q22</f>
        <v>9.7386334923979384E-3</v>
      </c>
      <c r="R25" s="3"/>
      <c r="S25" s="3">
        <f>(T22/1.645)/S22</f>
        <v>8.8878173001506692E-3</v>
      </c>
      <c r="T25" s="3"/>
      <c r="U25" s="3">
        <f>(V22/1.645)/U22</f>
        <v>8.5954970385358782E-3</v>
      </c>
      <c r="V25" s="3"/>
      <c r="W25" s="38">
        <f>(X22/1.645)/W22</f>
        <v>9.3696960046081353E-3</v>
      </c>
      <c r="Y25" s="38">
        <f>(Z22/1.645)/Y22</f>
        <v>1.0122869994773229E-2</v>
      </c>
      <c r="Z25" s="35"/>
      <c r="AA25" s="65">
        <f>(AB22/1.645)/AA22</f>
        <v>9.5606848212668408E-3</v>
      </c>
      <c r="AB25" s="65"/>
      <c r="AC25">
        <f>(AD22/1.645)/AC22</f>
        <v>1.0710676558528594E-2</v>
      </c>
      <c r="AE25">
        <f>(AF22/1.645)/AE22</f>
        <v>1.0886342157324851E-2</v>
      </c>
      <c r="AG25">
        <f>(AH22/1.645)/AG22</f>
        <v>1.1774534440231776E-2</v>
      </c>
    </row>
    <row r="26" spans="1:34">
      <c r="A26" t="s">
        <v>21</v>
      </c>
    </row>
    <row r="27" spans="1:34">
      <c r="A27" t="s">
        <v>22</v>
      </c>
    </row>
    <row r="29" spans="1:34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</row>
    <row r="30" spans="1:34">
      <c r="A30" t="s">
        <v>26</v>
      </c>
      <c r="B30" s="5">
        <v>22190338</v>
      </c>
      <c r="C30" s="5">
        <v>22887307</v>
      </c>
      <c r="D30">
        <v>23284143</v>
      </c>
      <c r="E30">
        <v>23727821</v>
      </c>
      <c r="F30" s="5">
        <v>24176222</v>
      </c>
      <c r="G30" s="5">
        <v>24652927</v>
      </c>
      <c r="H30" s="5">
        <v>25071125</v>
      </c>
      <c r="I30" s="5">
        <v>25450518</v>
      </c>
      <c r="J30" s="5">
        <v>25834229</v>
      </c>
    </row>
    <row r="31" spans="1:34">
      <c r="A31" t="s">
        <v>14</v>
      </c>
      <c r="B31">
        <v>8669068</v>
      </c>
      <c r="C31">
        <v>8771104</v>
      </c>
      <c r="D31">
        <v>8600684</v>
      </c>
      <c r="E31" s="8">
        <v>8655571</v>
      </c>
      <c r="F31" s="8">
        <v>9223644</v>
      </c>
      <c r="G31" s="8">
        <v>9719143</v>
      </c>
      <c r="H31" s="8">
        <v>9960382</v>
      </c>
      <c r="I31" s="8">
        <v>9977112</v>
      </c>
      <c r="J31" s="8">
        <v>9966872</v>
      </c>
    </row>
    <row r="32" spans="1:34">
      <c r="A32" t="s">
        <v>23</v>
      </c>
      <c r="B32" s="5">
        <v>3905148</v>
      </c>
      <c r="C32" s="5">
        <v>3868689</v>
      </c>
      <c r="D32" s="5">
        <v>3791183</v>
      </c>
      <c r="E32" s="5">
        <v>3760431</v>
      </c>
      <c r="F32" s="5">
        <v>4150242</v>
      </c>
      <c r="G32" s="5">
        <v>4414481</v>
      </c>
      <c r="H32" s="5">
        <v>4628758</v>
      </c>
      <c r="I32" s="5">
        <v>4562352</v>
      </c>
      <c r="J32" s="5">
        <v>4530039</v>
      </c>
    </row>
    <row r="33" spans="5:19">
      <c r="E33" s="9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5:19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9"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H36"/>
  <sheetViews>
    <sheetView zoomScale="82" zoomScaleNormal="82" workbookViewId="0">
      <pane xSplit="1" topLeftCell="AB1" activePane="topRight" state="frozen"/>
      <selection pane="topRight" activeCell="AG22" sqref="AG22"/>
    </sheetView>
  </sheetViews>
  <sheetFormatPr defaultRowHeight="13.8"/>
  <cols>
    <col min="1" max="1" width="22.59765625" customWidth="1"/>
    <col min="2" max="9" width="12.59765625" customWidth="1"/>
    <col min="10" max="10" width="14.69921875" customWidth="1"/>
    <col min="11" max="20" width="12.59765625" customWidth="1"/>
    <col min="21" max="21" width="13.3984375" customWidth="1"/>
    <col min="22" max="22" width="11.19921875" customWidth="1"/>
    <col min="23" max="23" width="12.3984375" customWidth="1"/>
    <col min="25" max="25" width="13" customWidth="1"/>
    <col min="26" max="26" width="11.3984375" customWidth="1"/>
    <col min="27" max="27" width="11.19921875" customWidth="1"/>
    <col min="29" max="29" width="10.3984375" bestFit="1" customWidth="1"/>
    <col min="31" max="31" width="10.09765625" customWidth="1"/>
  </cols>
  <sheetData>
    <row r="3" spans="1:34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</row>
    <row r="4" spans="1:34">
      <c r="A4" s="1" t="s">
        <v>7</v>
      </c>
      <c r="B4" s="5"/>
    </row>
    <row r="5" spans="1:34" ht="27.6">
      <c r="A5" s="4" t="s">
        <v>8</v>
      </c>
      <c r="B5" s="5">
        <v>273882232</v>
      </c>
      <c r="C5" s="5"/>
      <c r="E5" s="5">
        <v>287270432</v>
      </c>
      <c r="F5" s="5">
        <v>26765</v>
      </c>
      <c r="G5" s="5">
        <v>291531091</v>
      </c>
      <c r="H5" s="5">
        <v>25464</v>
      </c>
      <c r="I5">
        <v>293744043</v>
      </c>
      <c r="J5">
        <v>22700</v>
      </c>
      <c r="K5">
        <v>296184480</v>
      </c>
      <c r="L5">
        <v>22192</v>
      </c>
      <c r="M5" s="5">
        <v>299026555</v>
      </c>
      <c r="N5" s="5">
        <v>24322</v>
      </c>
      <c r="O5" s="5">
        <v>301535021</v>
      </c>
      <c r="P5" s="5">
        <v>22099</v>
      </c>
      <c r="Q5" s="5">
        <v>303778193</v>
      </c>
      <c r="R5" s="5">
        <v>23617</v>
      </c>
      <c r="S5">
        <v>306086063</v>
      </c>
      <c r="T5">
        <v>23273</v>
      </c>
      <c r="U5" s="5">
        <v>308196783</v>
      </c>
      <c r="V5" s="5">
        <v>21745</v>
      </c>
      <c r="W5">
        <v>310899910</v>
      </c>
      <c r="X5">
        <v>21588</v>
      </c>
      <c r="Y5" s="42" t="s">
        <v>31</v>
      </c>
      <c r="Z5" s="41">
        <v>22840</v>
      </c>
      <c r="AA5" s="40">
        <v>315165470</v>
      </c>
      <c r="AB5" s="40">
        <v>22993</v>
      </c>
      <c r="AC5">
        <v>317741588</v>
      </c>
      <c r="AD5">
        <v>22450</v>
      </c>
      <c r="AE5">
        <v>319184033</v>
      </c>
      <c r="AF5">
        <v>23581</v>
      </c>
      <c r="AG5">
        <v>320118791</v>
      </c>
      <c r="AH5">
        <v>24954</v>
      </c>
    </row>
    <row r="6" spans="1:34" ht="15" customHeight="1">
      <c r="A6" s="2" t="s">
        <v>9</v>
      </c>
      <c r="B6" s="5"/>
      <c r="C6" s="5"/>
      <c r="E6" s="5"/>
      <c r="F6" s="5"/>
      <c r="G6" s="5"/>
      <c r="H6" s="5"/>
      <c r="I6" s="5"/>
      <c r="J6" s="5"/>
      <c r="Y6" s="43"/>
      <c r="Z6" s="43"/>
    </row>
    <row r="7" spans="1:34">
      <c r="A7" t="s">
        <v>10</v>
      </c>
      <c r="B7" s="5">
        <v>15337408</v>
      </c>
      <c r="E7" s="5">
        <v>16478349</v>
      </c>
      <c r="F7" s="5">
        <v>161738</v>
      </c>
      <c r="G7" s="5">
        <v>16752909</v>
      </c>
      <c r="H7" s="5">
        <v>139963</v>
      </c>
      <c r="I7" s="5">
        <v>16375097</v>
      </c>
      <c r="J7" s="5">
        <v>125339</v>
      </c>
      <c r="K7" s="5">
        <v>16634799</v>
      </c>
      <c r="L7" s="5">
        <v>49481</v>
      </c>
      <c r="M7" s="5">
        <v>18776800</v>
      </c>
      <c r="N7" s="5">
        <v>151952</v>
      </c>
      <c r="O7" s="5">
        <v>20413453</v>
      </c>
      <c r="P7" s="5">
        <v>164628</v>
      </c>
      <c r="Q7" s="5">
        <v>21459639</v>
      </c>
      <c r="R7" s="5">
        <v>151958</v>
      </c>
      <c r="S7" s="5">
        <v>21535923</v>
      </c>
      <c r="T7" s="5">
        <v>146133</v>
      </c>
      <c r="U7" s="5">
        <v>21693347</v>
      </c>
      <c r="V7" s="5">
        <v>156938</v>
      </c>
      <c r="W7">
        <v>21244778</v>
      </c>
      <c r="X7">
        <v>145073</v>
      </c>
      <c r="Y7" s="44">
        <v>20441866</v>
      </c>
      <c r="Z7" s="40">
        <v>156191</v>
      </c>
      <c r="AA7" s="40">
        <v>19636022</v>
      </c>
      <c r="AB7" s="40">
        <v>148964</v>
      </c>
      <c r="AC7">
        <v>19075627</v>
      </c>
      <c r="AD7">
        <v>150164</v>
      </c>
      <c r="AE7">
        <v>18769825</v>
      </c>
      <c r="AF7">
        <v>130617</v>
      </c>
      <c r="AG7">
        <v>17602164</v>
      </c>
      <c r="AH7">
        <v>126927</v>
      </c>
    </row>
    <row r="8" spans="1:34">
      <c r="A8" t="s">
        <v>11</v>
      </c>
      <c r="B8" s="5">
        <v>8510306</v>
      </c>
      <c r="E8" s="5">
        <v>9946670</v>
      </c>
      <c r="F8" s="5">
        <v>125383</v>
      </c>
      <c r="G8" s="5">
        <v>9993256</v>
      </c>
      <c r="H8" s="5">
        <v>105179</v>
      </c>
      <c r="I8" s="5">
        <v>9873170</v>
      </c>
      <c r="J8" s="5">
        <v>105871</v>
      </c>
      <c r="K8" s="5">
        <v>10271253</v>
      </c>
      <c r="L8" s="5">
        <v>101820</v>
      </c>
      <c r="M8" s="5">
        <v>11092604</v>
      </c>
      <c r="N8" s="5">
        <v>109710</v>
      </c>
      <c r="O8" s="5">
        <v>11867467</v>
      </c>
      <c r="P8" s="5">
        <v>107135</v>
      </c>
      <c r="Q8" s="5">
        <v>12620766</v>
      </c>
      <c r="R8" s="5">
        <v>105732</v>
      </c>
      <c r="S8" s="5">
        <v>12732298</v>
      </c>
      <c r="T8" s="5">
        <v>103031</v>
      </c>
      <c r="U8" s="5">
        <v>12428098</v>
      </c>
      <c r="V8" s="5">
        <v>123294</v>
      </c>
      <c r="W8">
        <v>12351731</v>
      </c>
      <c r="X8">
        <v>109342</v>
      </c>
      <c r="Y8" s="44">
        <v>11554839</v>
      </c>
      <c r="Z8" s="40">
        <v>116588</v>
      </c>
      <c r="AA8" s="40">
        <v>10981372</v>
      </c>
      <c r="AB8" s="40">
        <v>113663</v>
      </c>
      <c r="AC8">
        <v>10606747</v>
      </c>
      <c r="AD8">
        <v>112225</v>
      </c>
      <c r="AE8">
        <v>10293151</v>
      </c>
      <c r="AF8">
        <v>129300</v>
      </c>
      <c r="AG8">
        <v>9543009</v>
      </c>
      <c r="AH8">
        <v>119085</v>
      </c>
    </row>
    <row r="9" spans="1:34">
      <c r="A9" t="s">
        <v>12</v>
      </c>
      <c r="B9" s="5">
        <v>10052098</v>
      </c>
      <c r="E9" s="5">
        <v>11806455</v>
      </c>
      <c r="F9" s="5">
        <v>124319</v>
      </c>
      <c r="G9" s="5">
        <v>12011088</v>
      </c>
      <c r="H9" s="5">
        <v>105937</v>
      </c>
      <c r="I9" s="5">
        <v>11803980</v>
      </c>
      <c r="J9" s="5">
        <v>103044</v>
      </c>
      <c r="K9" s="5">
        <v>12202370</v>
      </c>
      <c r="L9" s="5">
        <v>105071</v>
      </c>
      <c r="M9" s="5">
        <v>12998759</v>
      </c>
      <c r="N9" s="5">
        <v>120119</v>
      </c>
      <c r="O9" s="5">
        <v>13935036</v>
      </c>
      <c r="P9" s="5">
        <v>110251</v>
      </c>
      <c r="Q9" s="5">
        <v>14371630</v>
      </c>
      <c r="R9" s="5">
        <v>105703</v>
      </c>
      <c r="S9" s="5">
        <v>14491902</v>
      </c>
      <c r="T9" s="5">
        <v>100143</v>
      </c>
      <c r="U9" s="5">
        <v>14689423</v>
      </c>
      <c r="V9" s="5">
        <v>132083</v>
      </c>
      <c r="W9">
        <v>14611878</v>
      </c>
      <c r="X9">
        <v>115536</v>
      </c>
      <c r="Y9" s="44">
        <v>14156372</v>
      </c>
      <c r="Z9" s="40">
        <v>119525</v>
      </c>
      <c r="AA9" s="40">
        <v>13651602</v>
      </c>
      <c r="AB9" s="40">
        <v>113387</v>
      </c>
      <c r="AC9">
        <v>12901277</v>
      </c>
      <c r="AD9">
        <v>114534</v>
      </c>
      <c r="AE9">
        <v>12789339</v>
      </c>
      <c r="AF9">
        <v>111409</v>
      </c>
      <c r="AG9">
        <v>12344923</v>
      </c>
      <c r="AH9">
        <v>121317</v>
      </c>
    </row>
    <row r="10" spans="1:34">
      <c r="A10" t="s">
        <v>13</v>
      </c>
      <c r="B10" s="5">
        <v>11287823</v>
      </c>
      <c r="E10" s="5">
        <v>12738381</v>
      </c>
      <c r="F10" s="5">
        <v>130508</v>
      </c>
      <c r="G10" s="5">
        <v>12618371</v>
      </c>
      <c r="H10" s="5">
        <v>112707</v>
      </c>
      <c r="I10" s="5">
        <v>12811434</v>
      </c>
      <c r="J10" s="5">
        <v>109414</v>
      </c>
      <c r="K10" s="5">
        <v>12879903</v>
      </c>
      <c r="L10" s="5">
        <v>111798</v>
      </c>
      <c r="M10" s="5">
        <v>13562132</v>
      </c>
      <c r="N10" s="5">
        <v>122702</v>
      </c>
      <c r="O10" s="5">
        <v>14506452</v>
      </c>
      <c r="P10" s="5">
        <v>121969</v>
      </c>
      <c r="Q10" s="5">
        <v>14872420</v>
      </c>
      <c r="R10" s="5">
        <v>125326</v>
      </c>
      <c r="S10" s="5">
        <v>14809168</v>
      </c>
      <c r="T10" s="5">
        <v>114497</v>
      </c>
      <c r="U10" s="5">
        <v>14747297</v>
      </c>
      <c r="V10" s="5">
        <v>121500</v>
      </c>
      <c r="W10">
        <v>14801637</v>
      </c>
      <c r="X10">
        <v>123569</v>
      </c>
      <c r="Y10" s="44">
        <v>14398942</v>
      </c>
      <c r="Z10" s="40">
        <v>131291</v>
      </c>
      <c r="AA10" s="40">
        <v>14229344</v>
      </c>
      <c r="AB10" s="40">
        <v>117076</v>
      </c>
      <c r="AC10">
        <v>14190021</v>
      </c>
      <c r="AD10">
        <v>110010</v>
      </c>
      <c r="AE10">
        <v>13791071</v>
      </c>
      <c r="AF10">
        <v>131483</v>
      </c>
      <c r="AG10">
        <v>12699805</v>
      </c>
      <c r="AH10">
        <v>126908</v>
      </c>
    </row>
    <row r="11" spans="1:34">
      <c r="A11" t="s">
        <v>15</v>
      </c>
      <c r="B11" s="5">
        <v>12132514</v>
      </c>
      <c r="E11" s="5">
        <v>12751979</v>
      </c>
      <c r="F11" s="5">
        <v>116833</v>
      </c>
      <c r="G11" s="5">
        <v>13268584</v>
      </c>
      <c r="H11" s="5">
        <v>97492</v>
      </c>
      <c r="I11" s="5">
        <v>12971036</v>
      </c>
      <c r="J11" s="5">
        <v>113976</v>
      </c>
      <c r="K11" s="5">
        <v>13351146</v>
      </c>
      <c r="L11" s="5">
        <v>113146</v>
      </c>
      <c r="M11" s="5">
        <v>14031747</v>
      </c>
      <c r="N11" s="5">
        <v>104338</v>
      </c>
      <c r="O11" s="5">
        <v>14644430</v>
      </c>
      <c r="P11" s="5">
        <v>114441</v>
      </c>
      <c r="Q11" s="5">
        <v>14963725</v>
      </c>
      <c r="R11" s="5">
        <v>128506</v>
      </c>
      <c r="S11" s="5">
        <v>15139281</v>
      </c>
      <c r="T11" s="5">
        <v>102350</v>
      </c>
      <c r="U11" s="5">
        <v>14874846</v>
      </c>
      <c r="V11" s="5">
        <v>111824</v>
      </c>
      <c r="W11">
        <v>14810332</v>
      </c>
      <c r="X11">
        <v>127173</v>
      </c>
      <c r="Y11" s="44">
        <v>14376827</v>
      </c>
      <c r="Z11" s="40">
        <v>118826</v>
      </c>
      <c r="AA11" s="40">
        <v>13877568</v>
      </c>
      <c r="AB11" s="40">
        <v>110313</v>
      </c>
      <c r="AC11">
        <v>13369807</v>
      </c>
      <c r="AD11">
        <v>113573</v>
      </c>
      <c r="AE11">
        <v>13258942</v>
      </c>
      <c r="AF11">
        <v>120637</v>
      </c>
      <c r="AG11">
        <v>12949219</v>
      </c>
      <c r="AH11">
        <v>118969</v>
      </c>
    </row>
    <row r="12" spans="1:34">
      <c r="A12" t="s">
        <v>16</v>
      </c>
      <c r="B12" s="5">
        <v>11872262</v>
      </c>
      <c r="E12" s="5">
        <v>13222358</v>
      </c>
      <c r="F12" s="5">
        <v>115141</v>
      </c>
      <c r="G12" s="5">
        <v>12945800</v>
      </c>
      <c r="H12" s="5">
        <v>123957</v>
      </c>
      <c r="I12" s="5">
        <v>12793621</v>
      </c>
      <c r="J12" s="5">
        <v>127765</v>
      </c>
      <c r="K12" s="5">
        <v>12709167</v>
      </c>
      <c r="L12" s="5">
        <v>101651</v>
      </c>
      <c r="M12" s="5">
        <v>13514255</v>
      </c>
      <c r="N12" s="5">
        <v>117382</v>
      </c>
      <c r="O12" s="5">
        <v>14435930</v>
      </c>
      <c r="P12" s="5">
        <v>123132</v>
      </c>
      <c r="Q12" s="5">
        <v>14674380</v>
      </c>
      <c r="R12" s="5">
        <v>126602</v>
      </c>
      <c r="S12" s="5">
        <v>15007677</v>
      </c>
      <c r="T12" s="5">
        <v>110035</v>
      </c>
      <c r="U12" s="5">
        <v>14959431</v>
      </c>
      <c r="V12" s="5">
        <v>117908</v>
      </c>
      <c r="W12">
        <v>14832224</v>
      </c>
      <c r="X12">
        <v>103530</v>
      </c>
      <c r="Y12" s="44">
        <v>14568769</v>
      </c>
      <c r="Z12" s="40">
        <v>124514</v>
      </c>
      <c r="AA12" s="40">
        <v>14268881</v>
      </c>
      <c r="AB12" s="40">
        <v>116000</v>
      </c>
      <c r="AC12">
        <v>14409688</v>
      </c>
      <c r="AD12">
        <v>138094</v>
      </c>
      <c r="AE12">
        <v>14115194</v>
      </c>
      <c r="AF12">
        <v>123216</v>
      </c>
      <c r="AG12">
        <v>13635100</v>
      </c>
      <c r="AH12">
        <v>144254</v>
      </c>
    </row>
    <row r="13" spans="1:34">
      <c r="A13" t="s">
        <v>19</v>
      </c>
      <c r="B13" s="5">
        <v>5104996</v>
      </c>
      <c r="E13" s="5">
        <v>5174519</v>
      </c>
      <c r="F13" s="5">
        <v>69787</v>
      </c>
      <c r="G13" s="5">
        <v>5081360</v>
      </c>
      <c r="H13" s="5">
        <v>66267</v>
      </c>
      <c r="I13" s="5">
        <v>5187075</v>
      </c>
      <c r="J13" s="5">
        <v>77197</v>
      </c>
      <c r="K13" s="5">
        <v>5903784</v>
      </c>
      <c r="L13" s="5">
        <v>61782</v>
      </c>
      <c r="M13" s="5">
        <v>5976360</v>
      </c>
      <c r="N13" s="5">
        <v>72369</v>
      </c>
      <c r="O13" s="5">
        <v>6085061</v>
      </c>
      <c r="P13" s="5">
        <v>77314</v>
      </c>
      <c r="Q13" s="5">
        <v>5738295</v>
      </c>
      <c r="R13" s="5">
        <v>71249</v>
      </c>
      <c r="S13" s="5">
        <v>5457772</v>
      </c>
      <c r="T13" s="5">
        <v>61086</v>
      </c>
      <c r="U13" s="5">
        <v>5403124</v>
      </c>
      <c r="V13" s="5">
        <v>74536</v>
      </c>
      <c r="W13">
        <v>5530680</v>
      </c>
      <c r="X13">
        <v>65283</v>
      </c>
      <c r="Y13" s="44">
        <v>5713139</v>
      </c>
      <c r="Z13" s="40">
        <v>73518</v>
      </c>
      <c r="AA13" s="40">
        <v>5550295</v>
      </c>
      <c r="AB13" s="40">
        <v>71437</v>
      </c>
      <c r="AC13">
        <v>5535042</v>
      </c>
      <c r="AD13">
        <v>87492</v>
      </c>
      <c r="AE13">
        <v>5611175</v>
      </c>
      <c r="AF13">
        <v>75092</v>
      </c>
      <c r="AG13">
        <v>5388241</v>
      </c>
      <c r="AH13">
        <v>75360</v>
      </c>
    </row>
    <row r="14" spans="1:34">
      <c r="A14" t="s">
        <v>20</v>
      </c>
      <c r="B14" s="5">
        <v>6897202</v>
      </c>
      <c r="E14" s="5">
        <v>7807257</v>
      </c>
      <c r="F14" s="5">
        <v>92858</v>
      </c>
      <c r="G14" s="5">
        <v>8419831</v>
      </c>
      <c r="H14" s="5">
        <v>88458</v>
      </c>
      <c r="I14" s="5">
        <v>8318950</v>
      </c>
      <c r="J14" s="5">
        <v>92281</v>
      </c>
      <c r="K14" s="5">
        <v>7623280</v>
      </c>
      <c r="L14" s="5">
        <v>91490</v>
      </c>
      <c r="M14" s="5">
        <v>7867343</v>
      </c>
      <c r="N14" s="5">
        <v>91118</v>
      </c>
      <c r="O14" s="5">
        <v>7837881</v>
      </c>
      <c r="P14" s="5">
        <v>87150</v>
      </c>
      <c r="Q14" s="5">
        <v>8125381</v>
      </c>
      <c r="R14" s="5">
        <v>101734</v>
      </c>
      <c r="S14" s="5">
        <v>8292768</v>
      </c>
      <c r="T14" s="5">
        <v>76775</v>
      </c>
      <c r="U14" s="5">
        <v>8364372</v>
      </c>
      <c r="V14" s="5">
        <v>75827</v>
      </c>
      <c r="W14">
        <v>8382271</v>
      </c>
      <c r="X14">
        <v>83229</v>
      </c>
      <c r="Y14" s="44">
        <v>8238442</v>
      </c>
      <c r="Z14" s="40">
        <v>80426</v>
      </c>
      <c r="AA14" s="40">
        <v>8066010</v>
      </c>
      <c r="AB14" s="40">
        <v>88824</v>
      </c>
      <c r="AC14">
        <v>8399458</v>
      </c>
      <c r="AD14">
        <v>87730</v>
      </c>
      <c r="AE14">
        <v>8630029</v>
      </c>
      <c r="AF14">
        <v>89813</v>
      </c>
      <c r="AG14">
        <v>8493325</v>
      </c>
      <c r="AH14">
        <v>97073</v>
      </c>
    </row>
    <row r="15" spans="1:34">
      <c r="A15" t="s">
        <v>14</v>
      </c>
      <c r="B15" s="6">
        <f>SUM(B7:B14)</f>
        <v>81194609</v>
      </c>
      <c r="C15" s="6">
        <f>SQRT(SUMSQ(C7:C14))</f>
        <v>0</v>
      </c>
      <c r="E15" s="6">
        <f>SUM(E7:E14)</f>
        <v>89925968</v>
      </c>
      <c r="F15" s="6">
        <f>SQRT(SUMSQ(F7:F14))</f>
        <v>338774.058128718</v>
      </c>
      <c r="G15" s="6">
        <f>SUM(G7:G14)</f>
        <v>91091199</v>
      </c>
      <c r="H15" s="6">
        <f>SQRT(SUMSQ(H7:H14))</f>
        <v>302760.532754849</v>
      </c>
      <c r="I15" s="6">
        <f>SUM(I7:I14)</f>
        <v>90134363</v>
      </c>
      <c r="J15" s="6">
        <f>SQRT(SUMSQ(J7:J14))</f>
        <v>305446.56891999947</v>
      </c>
      <c r="K15" s="6">
        <f>SUM(K7:K14)</f>
        <v>91575702</v>
      </c>
      <c r="L15" s="6">
        <f>SQRT(SUMSQ(L7:L14))</f>
        <v>267725.17316643946</v>
      </c>
      <c r="M15" s="6">
        <f>SUM(M7:M14)</f>
        <v>97820000</v>
      </c>
      <c r="N15" s="6">
        <f>SQRT(SUMSQ(N7:N14))</f>
        <v>320647.41324701189</v>
      </c>
      <c r="O15" s="6">
        <f>SUM(O7:O14)</f>
        <v>103725710</v>
      </c>
      <c r="P15" s="6">
        <f>SQRT(SUMSQ(P7:P14))</f>
        <v>327784.70917966875</v>
      </c>
      <c r="Q15" s="6">
        <f>SUM(Q7:Q14)</f>
        <v>106826236</v>
      </c>
      <c r="R15" s="6">
        <f>SQRT(SUMSQ(R7:R14))</f>
        <v>330330.5999601006</v>
      </c>
      <c r="S15" s="6">
        <f>SUM(S7:S14)</f>
        <v>107466789</v>
      </c>
      <c r="T15" s="6">
        <f>SQRT(SUMSQ(T7:T14))</f>
        <v>295495.42780557537</v>
      </c>
      <c r="U15" s="6">
        <f>SUM(U7:U14)</f>
        <v>107159938</v>
      </c>
      <c r="V15" s="6">
        <f>SQRT(SUMSQ(V7:V14))</f>
        <v>331287.43989774195</v>
      </c>
      <c r="W15" s="14">
        <f>SUM(W7:W14)</f>
        <v>106565531</v>
      </c>
      <c r="X15" s="14">
        <f>SQRT(SUMSQ(X7:X14))</f>
        <v>315753.19904792728</v>
      </c>
      <c r="Y15" s="14">
        <f>SUM(Y7:Y14)</f>
        <v>103449196</v>
      </c>
      <c r="Z15" s="14">
        <f>SQRT(SUMSQ(Z7:Z14))</f>
        <v>333179.4333433563</v>
      </c>
      <c r="AA15">
        <f>SUM(AA7:AA14)</f>
        <v>100261094</v>
      </c>
      <c r="AB15">
        <f>SQRT(SUMSQ(AB7:AB14))</f>
        <v>316687.31948721915</v>
      </c>
      <c r="AC15">
        <f>SUM(AC7:AC14)</f>
        <v>98487667</v>
      </c>
      <c r="AD15">
        <f>SQRT(SUMSQ(AD7:AD14))</f>
        <v>328152.55127150851</v>
      </c>
      <c r="AE15">
        <f>SUM(AE7:AE14)</f>
        <v>97258726</v>
      </c>
      <c r="AF15">
        <f>SQRT(SUMSQ(AF7:AF14))</f>
        <v>326985.75980767113</v>
      </c>
      <c r="AG15">
        <f>SUM(AG7:AG14)</f>
        <v>92655786</v>
      </c>
      <c r="AH15">
        <f>SQRT(SUMSQ(AH7:AH14))</f>
        <v>333437.08838849945</v>
      </c>
    </row>
    <row r="16" spans="1:34">
      <c r="A16" t="s">
        <v>17</v>
      </c>
      <c r="B16" s="3">
        <f>B15/B5</f>
        <v>0.29645811050641652</v>
      </c>
      <c r="C16" s="3">
        <f>(SQRT(C15^2-(B16^2*C5^2)))/B5</f>
        <v>0</v>
      </c>
      <c r="E16" s="3">
        <f>E15/E5</f>
        <v>0.31303593402888047</v>
      </c>
      <c r="F16" s="3">
        <f>(SQRT(F15^2-(E16^2*F5^2)))/E5</f>
        <v>1.1789254969267612E-3</v>
      </c>
      <c r="G16" s="3">
        <f>G15/G5</f>
        <v>0.31245792236959041</v>
      </c>
      <c r="H16" s="3">
        <f>(SQRT(H15^2-(G16^2*H5^2)))/G5</f>
        <v>1.0381601761347903E-3</v>
      </c>
      <c r="I16" s="3">
        <f>I15/I5</f>
        <v>0.30684660726890045</v>
      </c>
      <c r="J16" s="3">
        <f>(SQRT(J15^2-(I16^2*J5^2)))/I5</f>
        <v>1.0395687878915667E-3</v>
      </c>
      <c r="K16" s="3">
        <f>K15/K5</f>
        <v>0.30918467436241087</v>
      </c>
      <c r="L16" s="3">
        <f>(SQRT(L15^2-(K16^2*L5^2)))/K5</f>
        <v>9.0361667257489594E-4</v>
      </c>
      <c r="M16" s="3">
        <f>M15/M5</f>
        <v>0.32712813749936021</v>
      </c>
      <c r="N16" s="3">
        <f>(SQRT(N15^2-(M16^2*N5^2)))/M5</f>
        <v>1.0719739741126666E-3</v>
      </c>
      <c r="O16" s="3">
        <f>O15/O5</f>
        <v>0.34399224891360131</v>
      </c>
      <c r="P16" s="3">
        <f>(SQRT(P15^2-(O16^2*P5^2)))/O5</f>
        <v>1.0867611527214964E-3</v>
      </c>
      <c r="Q16" s="3">
        <f>Q15/Q5</f>
        <v>0.3516586722207542</v>
      </c>
      <c r="R16" s="3">
        <f>(SQRT(R15^2-(Q16^2*R5^2)))/Q5</f>
        <v>1.087063482446122E-3</v>
      </c>
      <c r="S16" s="3">
        <f>S15/S5</f>
        <v>0.35109990943952257</v>
      </c>
      <c r="T16" s="3">
        <f>(SQRT(T15^2-(S16^2*T5^2)))/S5</f>
        <v>9.6503064369754131E-4</v>
      </c>
      <c r="U16" s="3">
        <f>U15/U5</f>
        <v>0.34769972923435738</v>
      </c>
      <c r="V16" s="3">
        <f>(SQRT(V15^2-(U16^2*V5^2)))/U5</f>
        <v>1.0746418211370306E-3</v>
      </c>
      <c r="W16" s="3">
        <f>W15/W5</f>
        <v>0.34276475345393315</v>
      </c>
      <c r="X16" s="3">
        <f>(SQRT(X15^2-(W16^2*X5^2)))/W5</f>
        <v>1.0153315357720645E-3</v>
      </c>
      <c r="Y16" s="3">
        <f>Y15/Y5</f>
        <v>0.3300063290250877</v>
      </c>
      <c r="Z16" s="3">
        <f>(SQRT(Z15^2-(Y16^2*Z5^2)))/Y5</f>
        <v>1.0625813162491329E-3</v>
      </c>
      <c r="AA16" s="65">
        <f>AA15/AA5</f>
        <v>0.31812207726944197</v>
      </c>
      <c r="AB16" s="65">
        <f>(SQRT(AB15^2-(AA16^2*AB5^2)))/AA5</f>
        <v>1.0045606682665801E-3</v>
      </c>
      <c r="AC16" s="75">
        <f>AC15/AC5</f>
        <v>0.30996152445741537</v>
      </c>
      <c r="AD16">
        <f>(SQRT(AD15^2-(AC16^2*AD5^2)))/AC5</f>
        <v>1.0325332745670568E-3</v>
      </c>
      <c r="AE16" s="75">
        <f>AE15/AE5</f>
        <v>0.30471049909943332</v>
      </c>
      <c r="AF16">
        <f>(SQRT(AF15^2-(AE16^2*AF5^2)))/AE5</f>
        <v>1.0241953500252448E-3</v>
      </c>
      <c r="AG16">
        <f>AG15/AG5</f>
        <v>0.28944188409108418</v>
      </c>
      <c r="AH16">
        <f>(SQRT(AH15^2-(AG16^2*AH5^2)))/AG5</f>
        <v>1.0413598361873734E-3</v>
      </c>
    </row>
    <row r="17" spans="1:34">
      <c r="A17" t="s">
        <v>3</v>
      </c>
      <c r="B17" s="3">
        <f>B16-C16</f>
        <v>0.29645811050641652</v>
      </c>
      <c r="C17" s="3"/>
      <c r="E17" s="3">
        <f>E16-F16</f>
        <v>0.31185700853195369</v>
      </c>
      <c r="F17" s="3"/>
      <c r="G17" s="3">
        <f>G16-H16</f>
        <v>0.31141976219345563</v>
      </c>
      <c r="H17" s="3"/>
      <c r="I17" s="3">
        <f>I16-J16</f>
        <v>0.30580703848100887</v>
      </c>
      <c r="J17" s="3"/>
      <c r="K17" s="3">
        <f>K16-L16</f>
        <v>0.30828105768983599</v>
      </c>
      <c r="L17" s="3"/>
      <c r="M17" s="3">
        <f>M16-N16</f>
        <v>0.32605616352524752</v>
      </c>
      <c r="N17" s="3"/>
      <c r="O17" s="3">
        <f>O16-P16</f>
        <v>0.34290548776087981</v>
      </c>
      <c r="P17" s="3"/>
      <c r="Q17" s="3">
        <f>Q16-R16</f>
        <v>0.35057160873830806</v>
      </c>
      <c r="R17" s="3"/>
      <c r="S17" s="3">
        <f>S16-T16</f>
        <v>0.35013487879582506</v>
      </c>
      <c r="T17" s="3"/>
      <c r="U17" s="3">
        <f>U16-V16</f>
        <v>0.34662508741322035</v>
      </c>
      <c r="V17" s="3"/>
      <c r="W17" s="3">
        <f>W16-X16</f>
        <v>0.3417494219181611</v>
      </c>
      <c r="Y17" s="3">
        <f>Y16-Z16</f>
        <v>0.32894374770883855</v>
      </c>
      <c r="AA17" s="65">
        <f>AA16-AB16</f>
        <v>0.31711751660117538</v>
      </c>
      <c r="AB17" s="65"/>
      <c r="AC17">
        <f>AC16-AD16</f>
        <v>0.30892899118284833</v>
      </c>
      <c r="AE17">
        <f>AE16-AF16</f>
        <v>0.30368630374940808</v>
      </c>
      <c r="AG17">
        <f>AG16-AH16</f>
        <v>0.28840052425489682</v>
      </c>
    </row>
    <row r="18" spans="1:34">
      <c r="A18" t="s">
        <v>4</v>
      </c>
      <c r="B18" s="3">
        <f>B16+C16</f>
        <v>0.29645811050641652</v>
      </c>
      <c r="C18" s="3"/>
      <c r="E18" s="3">
        <f>E16+F16</f>
        <v>0.31421485952580724</v>
      </c>
      <c r="F18" s="3"/>
      <c r="G18" s="3">
        <f>G16+H16</f>
        <v>0.3134960825457252</v>
      </c>
      <c r="H18" s="3"/>
      <c r="I18" s="3">
        <f>I16+J16</f>
        <v>0.30788617605679203</v>
      </c>
      <c r="J18" s="3"/>
      <c r="K18" s="3">
        <f>K16+L16</f>
        <v>0.31008829103498575</v>
      </c>
      <c r="L18" s="3"/>
      <c r="M18" s="3">
        <f>M16+N16</f>
        <v>0.32820011147347289</v>
      </c>
      <c r="N18" s="3"/>
      <c r="O18" s="3">
        <f>O16+P16</f>
        <v>0.3450790100663228</v>
      </c>
      <c r="P18" s="3"/>
      <c r="Q18" s="3">
        <f>Q16+R16</f>
        <v>0.35274573570320034</v>
      </c>
      <c r="R18" s="3"/>
      <c r="S18" s="3">
        <f>S16+T16</f>
        <v>0.35206494008322009</v>
      </c>
      <c r="T18" s="3"/>
      <c r="U18" s="3">
        <f>U16+V16</f>
        <v>0.34877437105549441</v>
      </c>
      <c r="V18" s="3"/>
      <c r="W18" s="3">
        <f>W16+X16</f>
        <v>0.34378008498970519</v>
      </c>
      <c r="Y18" s="3">
        <f>Y16+Z16</f>
        <v>0.33106891034133684</v>
      </c>
      <c r="AA18" s="65">
        <f>AA16+AB16</f>
        <v>0.31912663793770857</v>
      </c>
      <c r="AB18" s="65"/>
      <c r="AC18">
        <f>AC16+AD16</f>
        <v>0.31099405773198241</v>
      </c>
      <c r="AE18">
        <f>AE16+AF16</f>
        <v>0.30573469444945855</v>
      </c>
      <c r="AG18">
        <f>AG16+AH16</f>
        <v>0.29048324392727154</v>
      </c>
    </row>
    <row r="19" spans="1:34">
      <c r="A19" t="s">
        <v>5</v>
      </c>
      <c r="B19" s="3">
        <f>(C16/1.645)/B16</f>
        <v>0</v>
      </c>
      <c r="C19" s="3"/>
      <c r="E19" s="3">
        <f>(F16/1.645)/E16</f>
        <v>2.2894241737110416E-3</v>
      </c>
      <c r="F19" s="3"/>
      <c r="G19" s="3">
        <f>(H16/1.645)/G16</f>
        <v>2.0197932772454794E-3</v>
      </c>
      <c r="H19" s="3"/>
      <c r="I19" s="3">
        <f>(J16/1.645)/I16</f>
        <v>2.0595199522954878E-3</v>
      </c>
      <c r="J19" s="3"/>
      <c r="K19" s="3">
        <f>(L16/1.645)/K16</f>
        <v>1.7766438400957621E-3</v>
      </c>
      <c r="L19" s="3"/>
      <c r="M19" s="3">
        <f>(N16/1.645)/M16</f>
        <v>1.9920509323841499E-3</v>
      </c>
      <c r="N19" s="3"/>
      <c r="O19" s="3">
        <f>(P16/1.645)/O16</f>
        <v>1.9205231505323181E-3</v>
      </c>
      <c r="P19" s="3"/>
      <c r="Q19" s="3">
        <f>(R16/1.645)/Q16</f>
        <v>1.8791769318120286E-3</v>
      </c>
      <c r="R19" s="3"/>
      <c r="S19" s="3">
        <f>(T16/1.645)/S16</f>
        <v>1.6708770137300265E-3</v>
      </c>
      <c r="T19" s="3"/>
      <c r="U19" s="3">
        <f>(V16/1.645)/U16</f>
        <v>1.878855943481451E-3</v>
      </c>
      <c r="V19" s="3"/>
      <c r="W19" s="3">
        <f>(X16/1.645)/W16</f>
        <v>1.8007184574229359E-3</v>
      </c>
      <c r="Y19" s="3">
        <f>(Z16/1.645)/Y16</f>
        <v>1.9573748503961025E-3</v>
      </c>
      <c r="AA19" s="65">
        <f>(AB16/1.645)/AA16</f>
        <v>1.9196252693909348E-3</v>
      </c>
      <c r="AB19" s="65"/>
      <c r="AC19">
        <f>(AD16/1.645)/AC16</f>
        <v>2.0250248906446403E-3</v>
      </c>
      <c r="AE19">
        <f>(AF16/1.645)/AE16</f>
        <v>2.0432875036162541E-3</v>
      </c>
      <c r="AG19">
        <f>(AH16/1.645)/AG16</f>
        <v>2.1871246972805462E-3</v>
      </c>
    </row>
    <row r="21" spans="1:34">
      <c r="A21" t="s">
        <v>23</v>
      </c>
      <c r="B21" s="5">
        <f>SUM(B7:B9)</f>
        <v>33899812</v>
      </c>
      <c r="C21">
        <f>SQRT(SUMSQ(C7:C9))</f>
        <v>0</v>
      </c>
      <c r="E21" s="5">
        <f>SUM(E7:E9)</f>
        <v>38231474</v>
      </c>
      <c r="F21">
        <f>SQRT(SUMSQ(F7:F9))</f>
        <v>239447.8880550004</v>
      </c>
      <c r="G21" s="5">
        <f>SUM(G7:G9)</f>
        <v>38757253</v>
      </c>
      <c r="H21">
        <f>SQRT(SUMSQ(H7:H9))</f>
        <v>204633.60276113011</v>
      </c>
      <c r="I21" s="5">
        <f>SUM(I7:I9)</f>
        <v>38052247</v>
      </c>
      <c r="J21">
        <f>SQRT(SUMSQ(J7:J9))</f>
        <v>193743.64376154382</v>
      </c>
      <c r="K21" s="5">
        <f>SUM(K7:K9)</f>
        <v>39108422</v>
      </c>
      <c r="L21">
        <f>SQRT(SUMSQ(L7:L9))</f>
        <v>154452.57136739421</v>
      </c>
      <c r="M21" s="5">
        <f>SUM(M7:M9)</f>
        <v>42868163</v>
      </c>
      <c r="N21">
        <f>SQRT(SUMSQ(N7:N9))</f>
        <v>222607.88073426331</v>
      </c>
      <c r="O21" s="5">
        <f>SUM(O7:O9)</f>
        <v>46215956</v>
      </c>
      <c r="P21">
        <f>SQRT(SUMSQ(P7:P9))</f>
        <v>225245.57622737013</v>
      </c>
      <c r="Q21" s="5">
        <f>SUM(Q7:Q9)</f>
        <v>48452035</v>
      </c>
      <c r="R21">
        <f>SQRT(SUMSQ(R7:R9))</f>
        <v>213175.07780460641</v>
      </c>
      <c r="S21" s="5">
        <f>SUM(S7:S9)</f>
        <v>48760123</v>
      </c>
      <c r="T21">
        <f>SQRT(SUMSQ(T7:T9))</f>
        <v>204936.23666643241</v>
      </c>
      <c r="U21" s="5">
        <f>SUM(U7:U9)</f>
        <v>48810868</v>
      </c>
      <c r="V21">
        <f>SQRT(SUMSQ(V7:V9))</f>
        <v>239325.85562157718</v>
      </c>
      <c r="W21" s="5">
        <f>SUM(W7:W9)</f>
        <v>48208387</v>
      </c>
      <c r="X21">
        <f>SQRT(SUMSQ(X7:X9))</f>
        <v>215291.46659586858</v>
      </c>
      <c r="Y21" s="5">
        <f>SUM(Y7:Y9)</f>
        <v>46153077</v>
      </c>
      <c r="Z21">
        <f>SQRT(SUMSQ(Z7:Z9))</f>
        <v>228636.42721578729</v>
      </c>
      <c r="AA21">
        <f>SUM(AA7:AA9)</f>
        <v>44268996</v>
      </c>
      <c r="AB21">
        <f>SQRT(SUMSQ(AB7:AB9))</f>
        <v>219011.78651844288</v>
      </c>
      <c r="AC21">
        <f>SUM(AC7:AC9)</f>
        <v>42583651</v>
      </c>
      <c r="AD21">
        <f>SQRT(SUMSQ(AD7:AD9))</f>
        <v>219685.49036520367</v>
      </c>
      <c r="AE21">
        <f>SUM(AE7:AE9)</f>
        <v>41852315</v>
      </c>
      <c r="AF21">
        <f>SQRT(SUMSQ(AF7:AF9))</f>
        <v>214921.51118489745</v>
      </c>
      <c r="AG21">
        <f>SUM(AG7:AG9)</f>
        <v>39490096</v>
      </c>
      <c r="AH21">
        <f>SQRT(SUMSQ(AH7:AH9))</f>
        <v>212154.46034198764</v>
      </c>
    </row>
    <row r="22" spans="1:34">
      <c r="A22" t="s">
        <v>24</v>
      </c>
      <c r="B22" s="3">
        <f>B21/B5</f>
        <v>0.12377514142647998</v>
      </c>
      <c r="C22" s="3">
        <f>(SQRT(C21^2-(B22^2*C5^2)))/B5</f>
        <v>0</v>
      </c>
      <c r="E22" s="3">
        <f>E21/E5</f>
        <v>0.13308530827147572</v>
      </c>
      <c r="F22" s="3">
        <f>(SQRT(F21^2-(E22^2*F5^2)))/E5</f>
        <v>8.3343555598386061E-4</v>
      </c>
      <c r="G22" s="3">
        <f>G21/G5</f>
        <v>0.13294380666932021</v>
      </c>
      <c r="H22" s="3">
        <f>(SQRT(H21^2-(G22^2*H5^2)))/G5</f>
        <v>7.0183114454097759E-4</v>
      </c>
      <c r="I22" s="3">
        <f>I21/I5</f>
        <v>0.12954219126070923</v>
      </c>
      <c r="J22" s="3">
        <f>(SQRT(J21^2-(I22^2*J5^2)))/I5</f>
        <v>6.5949022992310951E-4</v>
      </c>
      <c r="K22" s="3">
        <f>K21/K5</f>
        <v>0.13204075378966515</v>
      </c>
      <c r="L22" s="3">
        <f>(SQRT(L21^2-(K22^2*L5^2)))/K5</f>
        <v>5.213803666346314E-4</v>
      </c>
      <c r="M22" s="3">
        <f>M21/M5</f>
        <v>0.1433590505030565</v>
      </c>
      <c r="N22" s="3">
        <f>(SQRT(N21^2-(M22^2*N5^2)))/M5</f>
        <v>7.4435052027442441E-4</v>
      </c>
      <c r="O22" s="3">
        <f>O21/O5</f>
        <v>0.15326894981130568</v>
      </c>
      <c r="P22" s="3">
        <f>(SQRT(P21^2-(O22^2*P5^2)))/O5</f>
        <v>7.4691194294210109E-4</v>
      </c>
      <c r="Q22" s="3">
        <f>Q21/Q5</f>
        <v>0.15949806838175509</v>
      </c>
      <c r="R22" s="3">
        <f>(SQRT(R21^2-(Q22^2*R5^2)))/Q5</f>
        <v>7.0163625733400323E-4</v>
      </c>
      <c r="S22" s="3">
        <f>S21/S5</f>
        <v>0.1593020032408336</v>
      </c>
      <c r="T22" s="3">
        <f>(SQRT(T21^2-(S22^2*T5^2)))/S5</f>
        <v>6.6942838527939055E-4</v>
      </c>
      <c r="U22" s="3">
        <f>U21/U5</f>
        <v>0.15837565702300013</v>
      </c>
      <c r="V22" s="3">
        <f>(SQRT(V21^2-(U22^2*V5^2)))/U5</f>
        <v>7.7645546280257513E-4</v>
      </c>
      <c r="W22" s="3">
        <f>W21/W5</f>
        <v>0.15506079432444994</v>
      </c>
      <c r="X22" s="3">
        <f>(SQRT(X21^2-(W22^2*X5^2)))/W5</f>
        <v>6.9239467179243736E-4</v>
      </c>
      <c r="Y22" s="3">
        <f>Y21/Y5</f>
        <v>0.14722982974156906</v>
      </c>
      <c r="Z22" s="3">
        <f>(SQRT(Z21^2-(Y22^2*Z5^2)))/Y5</f>
        <v>7.2927881261021738E-4</v>
      </c>
      <c r="AA22" s="67">
        <f>AA21/AA5</f>
        <v>0.14046270995359994</v>
      </c>
      <c r="AB22" s="65">
        <f>(SQRT(AB21^2-(AA22^2*AB5^2)))/AA5</f>
        <v>6.9483491363027839E-4</v>
      </c>
      <c r="AC22" s="75">
        <f>AC21/AC5</f>
        <v>0.13401975884881648</v>
      </c>
      <c r="AD22">
        <f>(SQRT(AD21^2-(AC22^2*AD5^2)))/AC5</f>
        <v>6.9133186932592418E-4</v>
      </c>
      <c r="AE22" s="75">
        <f>AE21/AE5</f>
        <v>0.13112283407986139</v>
      </c>
      <c r="AF22">
        <f>(SQRT(AF21^2-(AE22^2*AF5^2)))/AE5</f>
        <v>6.7327699994437491E-4</v>
      </c>
      <c r="AG22">
        <f>AG21/AG5</f>
        <v>0.12336075578893461</v>
      </c>
      <c r="AH22">
        <f>(SQRT(AH21^2-(AG22^2*AH5^2)))/AG5</f>
        <v>6.6266689699330929E-4</v>
      </c>
    </row>
    <row r="23" spans="1:34">
      <c r="A23" t="s">
        <v>3</v>
      </c>
      <c r="B23" s="3">
        <f>B22-C22</f>
        <v>0.12377514142647998</v>
      </c>
      <c r="C23" s="3"/>
      <c r="E23" s="3">
        <f>E22-F22</f>
        <v>0.13225187271549185</v>
      </c>
      <c r="F23" s="3"/>
      <c r="G23" s="3">
        <f>G22-H22</f>
        <v>0.13224197552477923</v>
      </c>
      <c r="H23" s="3"/>
      <c r="I23" s="3">
        <f>I22-J22</f>
        <v>0.12888270103078611</v>
      </c>
      <c r="J23" s="3"/>
      <c r="K23" s="3">
        <f>K22-L22</f>
        <v>0.13151937342303052</v>
      </c>
      <c r="L23" s="3"/>
      <c r="M23" s="3">
        <f>M22-N22</f>
        <v>0.14261469998278209</v>
      </c>
      <c r="N23" s="3"/>
      <c r="O23" s="3">
        <f>O22-P22</f>
        <v>0.15252203786836357</v>
      </c>
      <c r="P23" s="3"/>
      <c r="Q23" s="3">
        <f>Q22-R22</f>
        <v>0.1587964321244211</v>
      </c>
      <c r="R23" s="3"/>
      <c r="S23" s="3">
        <f>S22-T22</f>
        <v>0.15863257485555421</v>
      </c>
      <c r="T23" s="3"/>
      <c r="U23" s="3">
        <f>U22-V22</f>
        <v>0.15759920156019755</v>
      </c>
      <c r="V23" s="3"/>
      <c r="W23" s="3">
        <f>W22-X22</f>
        <v>0.1543683996526575</v>
      </c>
      <c r="Y23" s="3">
        <f>Y22-Z22</f>
        <v>0.14650055092895883</v>
      </c>
      <c r="AA23" s="65">
        <f>AA22-AB22</f>
        <v>0.13976787503996965</v>
      </c>
      <c r="AB23" s="65"/>
      <c r="AC23">
        <f>AC22-AD22</f>
        <v>0.13332842697949054</v>
      </c>
      <c r="AE23">
        <f>AE22-AF22</f>
        <v>0.13044955707991701</v>
      </c>
      <c r="AG23">
        <f>AG22-AH22</f>
        <v>0.12269808889194131</v>
      </c>
    </row>
    <row r="24" spans="1:34">
      <c r="A24" t="s">
        <v>4</v>
      </c>
      <c r="B24" s="3">
        <f>B22+C22</f>
        <v>0.12377514142647998</v>
      </c>
      <c r="C24" s="3"/>
      <c r="E24" s="3">
        <f>E22+F22</f>
        <v>0.13391874382745958</v>
      </c>
      <c r="F24" s="3"/>
      <c r="G24" s="3">
        <f>G22+H22</f>
        <v>0.13364563781386118</v>
      </c>
      <c r="H24" s="3"/>
      <c r="I24" s="3">
        <f>I22+J22</f>
        <v>0.13020168149063235</v>
      </c>
      <c r="J24" s="3"/>
      <c r="K24" s="3">
        <f>K22+L22</f>
        <v>0.13256213415629978</v>
      </c>
      <c r="L24" s="3"/>
      <c r="M24" s="3">
        <f>M22+N22</f>
        <v>0.14410340102333091</v>
      </c>
      <c r="N24" s="3"/>
      <c r="O24" s="3">
        <f>O22+P22</f>
        <v>0.15401586175424778</v>
      </c>
      <c r="P24" s="3"/>
      <c r="Q24" s="3">
        <f>Q22+R22</f>
        <v>0.16019970463908909</v>
      </c>
      <c r="R24" s="3"/>
      <c r="S24" s="3">
        <f>S22+T22</f>
        <v>0.15997143162611299</v>
      </c>
      <c r="T24" s="3"/>
      <c r="U24" s="3">
        <f>U22+V22</f>
        <v>0.15915211248580272</v>
      </c>
      <c r="V24" s="3"/>
      <c r="W24" s="3">
        <f>W22+X22</f>
        <v>0.15575318899624238</v>
      </c>
      <c r="Y24" s="3">
        <f>Y22+Z22</f>
        <v>0.14795910855417929</v>
      </c>
      <c r="AA24" s="65">
        <f>AA22+AB22</f>
        <v>0.14115754486723023</v>
      </c>
      <c r="AB24" s="65"/>
      <c r="AC24">
        <f>AC22+AD22</f>
        <v>0.13471109071814241</v>
      </c>
      <c r="AE24">
        <f>AE22+AF22</f>
        <v>0.13179611107980577</v>
      </c>
      <c r="AG24">
        <f>AG22+AH22</f>
        <v>0.12402342268592792</v>
      </c>
    </row>
    <row r="25" spans="1:34">
      <c r="A25" t="s">
        <v>5</v>
      </c>
      <c r="B25" s="3">
        <f>(C22/1.645)/B22</f>
        <v>0</v>
      </c>
      <c r="C25" s="3"/>
      <c r="E25" s="3">
        <f>(F22/1.645)/E22</f>
        <v>3.8069397815421666E-3</v>
      </c>
      <c r="F25" s="3"/>
      <c r="G25" s="3">
        <f>(H22/1.645)/G22</f>
        <v>3.2092136020334468E-3</v>
      </c>
      <c r="H25" s="3"/>
      <c r="I25" s="3">
        <f>(J22/1.645)/I22</f>
        <v>3.0947902837310717E-3</v>
      </c>
      <c r="J25" s="3"/>
      <c r="K25" s="3">
        <f>(L22/1.645)/K22</f>
        <v>2.4003842908270354E-3</v>
      </c>
      <c r="L25" s="3"/>
      <c r="M25" s="3">
        <f>(N22/1.645)/M22</f>
        <v>3.1563596152752414E-3</v>
      </c>
      <c r="N25" s="3"/>
      <c r="O25" s="3">
        <f>(P22/1.645)/O22</f>
        <v>2.9624383405618591E-3</v>
      </c>
      <c r="P25" s="3"/>
      <c r="Q25" s="3">
        <f>(R22/1.645)/Q22</f>
        <v>2.6741803492074871E-3</v>
      </c>
      <c r="R25" s="3"/>
      <c r="S25" s="3">
        <f>(T22/1.645)/S22</f>
        <v>2.554565155462461E-3</v>
      </c>
      <c r="T25" s="3"/>
      <c r="U25" s="3">
        <f>(V22/1.645)/U22</f>
        <v>2.9803153385588622E-3</v>
      </c>
      <c r="V25" s="3"/>
      <c r="W25" s="3">
        <f>(X22/1.645)/W22</f>
        <v>2.7144747768457788E-3</v>
      </c>
      <c r="Y25" s="3">
        <f>(Z22/1.645)/Y22</f>
        <v>3.0111464908405983E-3</v>
      </c>
      <c r="AA25" s="65">
        <f>(AB22/1.645)/AA22</f>
        <v>3.0071471987090344E-3</v>
      </c>
      <c r="AB25" s="65"/>
      <c r="AC25">
        <f>(AD22/1.645)/AC22</f>
        <v>3.1358251809624569E-3</v>
      </c>
      <c r="AE25">
        <f>(AF22/1.645)/AE22</f>
        <v>3.1214008828400657E-3</v>
      </c>
      <c r="AG25">
        <f>(AH22/1.645)/AG22</f>
        <v>3.2655200340865167E-3</v>
      </c>
    </row>
    <row r="26" spans="1:34">
      <c r="A26" t="s">
        <v>21</v>
      </c>
    </row>
    <row r="27" spans="1:34">
      <c r="A27" t="s">
        <v>22</v>
      </c>
    </row>
    <row r="29" spans="1:34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</row>
    <row r="30" spans="1:34">
      <c r="A30" t="s">
        <v>26</v>
      </c>
      <c r="B30" s="5">
        <v>287270432</v>
      </c>
      <c r="C30" s="5">
        <v>291531091</v>
      </c>
      <c r="D30">
        <v>293744043</v>
      </c>
      <c r="E30">
        <v>296184480</v>
      </c>
      <c r="F30" s="5">
        <v>299026555</v>
      </c>
      <c r="G30" s="5">
        <v>301535021</v>
      </c>
      <c r="H30" s="5">
        <v>303778193</v>
      </c>
      <c r="I30">
        <v>306086063</v>
      </c>
      <c r="J30" s="5">
        <v>308196783</v>
      </c>
    </row>
    <row r="31" spans="1:34">
      <c r="A31" t="s">
        <v>14</v>
      </c>
      <c r="B31" s="8">
        <v>89925968</v>
      </c>
      <c r="C31" s="8">
        <v>91091199</v>
      </c>
      <c r="D31" s="8">
        <v>90134363</v>
      </c>
      <c r="E31" s="8">
        <v>91575702</v>
      </c>
      <c r="F31" s="8">
        <v>97820000</v>
      </c>
      <c r="G31" s="8">
        <v>103725710</v>
      </c>
      <c r="H31" s="8">
        <v>106826236</v>
      </c>
      <c r="I31" s="8">
        <v>107466789</v>
      </c>
      <c r="J31" s="8">
        <v>107159938</v>
      </c>
    </row>
    <row r="32" spans="1:34">
      <c r="A32" t="s">
        <v>23</v>
      </c>
      <c r="B32" s="5">
        <v>38231474</v>
      </c>
      <c r="C32" s="5">
        <v>38757253</v>
      </c>
      <c r="D32" s="5">
        <v>38052247</v>
      </c>
      <c r="E32" s="5">
        <v>39108422</v>
      </c>
      <c r="F32" s="5">
        <v>42868163</v>
      </c>
      <c r="G32" s="5">
        <v>46215956</v>
      </c>
      <c r="H32" s="5">
        <v>48452035</v>
      </c>
      <c r="I32" s="5">
        <v>48760123</v>
      </c>
      <c r="J32" s="5">
        <v>48810868</v>
      </c>
    </row>
    <row r="33" spans="5:19">
      <c r="E33" s="9"/>
      <c r="J33" s="3"/>
      <c r="K33" s="3"/>
      <c r="L33" s="3"/>
      <c r="M33" s="3"/>
      <c r="N33" s="3"/>
      <c r="O33" s="3"/>
      <c r="P33" s="3"/>
      <c r="Q33" s="3"/>
      <c r="R33" s="3"/>
    </row>
    <row r="34" spans="5:19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9"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City of Austin</vt:lpstr>
      <vt:lpstr>Travis County</vt:lpstr>
      <vt:lpstr>MSA</vt:lpstr>
      <vt:lpstr>Texas</vt:lpstr>
      <vt:lpstr>USA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cp:lastPrinted>2016-09-15T20:46:21Z</cp:lastPrinted>
  <dcterms:created xsi:type="dcterms:W3CDTF">2014-03-03T19:15:31Z</dcterms:created>
  <dcterms:modified xsi:type="dcterms:W3CDTF">2021-06-17T15:38:02Z</dcterms:modified>
</cp:coreProperties>
</file>