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ml.chartshapes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1 Dashboard Drilldowns\Housing Cost Burdened\For Web\"/>
    </mc:Choice>
  </mc:AlternateContent>
  <xr:revisionPtr revIDLastSave="0" documentId="8_{63445A67-7562-4CFC-93B4-2845DF5F3A86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Overview" sheetId="6" r:id="rId1"/>
    <sheet name="Estimates" sheetId="3" r:id="rId2"/>
    <sheet name="MOE" sheetId="2" r:id="rId3"/>
    <sheet name="Renters" sheetId="7" r:id="rId4"/>
    <sheet name="Owners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2" l="1"/>
  <c r="C43" i="2"/>
  <c r="F36" i="2"/>
  <c r="C36" i="2"/>
  <c r="C34" i="2"/>
  <c r="J9" i="2"/>
  <c r="J10" i="2"/>
  <c r="J5" i="2"/>
  <c r="I17" i="2"/>
  <c r="J17" i="7"/>
  <c r="J18" i="7"/>
  <c r="J19" i="7"/>
  <c r="J20" i="7"/>
  <c r="J21" i="7"/>
  <c r="J22" i="7"/>
  <c r="J16" i="7"/>
  <c r="L6" i="7"/>
  <c r="L7" i="7"/>
  <c r="L8" i="7"/>
  <c r="L9" i="7"/>
  <c r="L10" i="7"/>
  <c r="L11" i="7"/>
  <c r="L12" i="7"/>
  <c r="H17" i="7"/>
  <c r="H18" i="7"/>
  <c r="H19" i="7"/>
  <c r="J9" i="7" s="1"/>
  <c r="H20" i="7"/>
  <c r="J10" i="7" s="1"/>
  <c r="H21" i="7"/>
  <c r="J11" i="7" s="1"/>
  <c r="H22" i="7"/>
  <c r="J12" i="7" s="1"/>
  <c r="H16" i="7"/>
  <c r="J6" i="7" s="1"/>
  <c r="J7" i="7"/>
  <c r="J8" i="7"/>
  <c r="J17" i="8"/>
  <c r="J18" i="8"/>
  <c r="J19" i="8"/>
  <c r="J20" i="8"/>
  <c r="J21" i="8"/>
  <c r="J22" i="8"/>
  <c r="J23" i="8"/>
  <c r="J24" i="8"/>
  <c r="J6" i="8"/>
  <c r="J7" i="8"/>
  <c r="J8" i="8"/>
  <c r="J9" i="8"/>
  <c r="J10" i="8"/>
  <c r="J11" i="8"/>
  <c r="J12" i="8"/>
  <c r="J13" i="8"/>
  <c r="I5" i="2" l="1"/>
  <c r="G17" i="2"/>
  <c r="G18" i="2"/>
  <c r="G19" i="2"/>
  <c r="G20" i="2"/>
  <c r="G21" i="2"/>
  <c r="G22" i="2"/>
  <c r="G23" i="2"/>
  <c r="G16" i="2"/>
  <c r="H6" i="7"/>
  <c r="H7" i="7"/>
  <c r="H8" i="7"/>
  <c r="H9" i="7"/>
  <c r="H10" i="7"/>
  <c r="H11" i="7"/>
  <c r="H12" i="7"/>
  <c r="H23" i="2"/>
  <c r="H17" i="8"/>
  <c r="H18" i="8"/>
  <c r="H19" i="8"/>
  <c r="H20" i="8"/>
  <c r="H21" i="8"/>
  <c r="H22" i="8"/>
  <c r="H23" i="8"/>
  <c r="H24" i="8"/>
  <c r="H6" i="8"/>
  <c r="H7" i="8"/>
  <c r="H8" i="8"/>
  <c r="H9" i="8"/>
  <c r="H10" i="8"/>
  <c r="H11" i="8"/>
  <c r="H12" i="8"/>
  <c r="H13" i="8"/>
  <c r="H6" i="2"/>
  <c r="H7" i="2"/>
  <c r="H8" i="2"/>
  <c r="H9" i="2"/>
  <c r="H10" i="2"/>
  <c r="H11" i="2"/>
  <c r="H12" i="2"/>
  <c r="H5" i="2"/>
  <c r="G6" i="2"/>
  <c r="G7" i="2"/>
  <c r="G8" i="2"/>
  <c r="G9" i="2"/>
  <c r="G10" i="2"/>
  <c r="G11" i="2"/>
  <c r="G12" i="2"/>
  <c r="G5" i="2"/>
  <c r="L17" i="8"/>
  <c r="N13" i="8"/>
  <c r="L8" i="8"/>
  <c r="K13" i="8"/>
  <c r="I23" i="8" s="1"/>
  <c r="K12" i="8"/>
  <c r="G13" i="8"/>
  <c r="G12" i="8"/>
  <c r="L23" i="8" s="1"/>
  <c r="G11" i="8"/>
  <c r="G10" i="8"/>
  <c r="N10" i="8" s="1"/>
  <c r="G9" i="8"/>
  <c r="G8" i="8"/>
  <c r="G7" i="8"/>
  <c r="G6" i="8"/>
  <c r="K24" i="8"/>
  <c r="I24" i="8"/>
  <c r="G24" i="8"/>
  <c r="I13" i="8" s="1"/>
  <c r="G84" i="8"/>
  <c r="K84" i="8"/>
  <c r="I94" i="8" s="1"/>
  <c r="G85" i="8"/>
  <c r="K85" i="8"/>
  <c r="I95" i="8" s="1"/>
  <c r="G86" i="8"/>
  <c r="K86" i="8"/>
  <c r="G87" i="8"/>
  <c r="K87" i="8"/>
  <c r="I97" i="8" s="1"/>
  <c r="G88" i="8"/>
  <c r="K88" i="8"/>
  <c r="I98" i="8" s="1"/>
  <c r="G89" i="8"/>
  <c r="K89" i="8"/>
  <c r="I99" i="8" s="1"/>
  <c r="G90" i="8"/>
  <c r="K90" i="8"/>
  <c r="N90" i="8" s="1"/>
  <c r="G94" i="8"/>
  <c r="I84" i="8" s="1"/>
  <c r="L94" i="8"/>
  <c r="G95" i="8"/>
  <c r="I85" i="8" s="1"/>
  <c r="L95" i="8"/>
  <c r="G96" i="8"/>
  <c r="I86" i="8" s="1"/>
  <c r="L96" i="8"/>
  <c r="G97" i="8"/>
  <c r="I87" i="8" s="1"/>
  <c r="L97" i="8"/>
  <c r="G98" i="8"/>
  <c r="I88" i="8" s="1"/>
  <c r="L98" i="8"/>
  <c r="G99" i="8"/>
  <c r="I89" i="8" s="1"/>
  <c r="L99" i="8"/>
  <c r="G100" i="8"/>
  <c r="I90" i="8" s="1"/>
  <c r="L100" i="8"/>
  <c r="J4" i="6"/>
  <c r="I4" i="6"/>
  <c r="C11" i="6"/>
  <c r="D20" i="6"/>
  <c r="H4" i="6"/>
  <c r="G74" i="7"/>
  <c r="K74" i="7"/>
  <c r="N74" i="7" s="1"/>
  <c r="G75" i="7"/>
  <c r="K75" i="7"/>
  <c r="I85" i="7" s="1"/>
  <c r="G76" i="7"/>
  <c r="K76" i="7"/>
  <c r="N76" i="7" s="1"/>
  <c r="G77" i="7"/>
  <c r="K77" i="7"/>
  <c r="I87" i="7" s="1"/>
  <c r="N77" i="7"/>
  <c r="G78" i="7"/>
  <c r="K78" i="7"/>
  <c r="N78" i="7" s="1"/>
  <c r="G79" i="7"/>
  <c r="K79" i="7"/>
  <c r="G80" i="7"/>
  <c r="K80" i="7"/>
  <c r="G84" i="7"/>
  <c r="I74" i="7" s="1"/>
  <c r="L84" i="7"/>
  <c r="G85" i="7"/>
  <c r="I75" i="7" s="1"/>
  <c r="M75" i="7" s="1"/>
  <c r="L85" i="7"/>
  <c r="G86" i="7"/>
  <c r="I76" i="7" s="1"/>
  <c r="M76" i="7" s="1"/>
  <c r="L86" i="7"/>
  <c r="G87" i="7"/>
  <c r="I77" i="7" s="1"/>
  <c r="L87" i="7"/>
  <c r="G88" i="7"/>
  <c r="I78" i="7" s="1"/>
  <c r="L88" i="7"/>
  <c r="G89" i="7"/>
  <c r="I79" i="7" s="1"/>
  <c r="M79" i="7" s="1"/>
  <c r="I89" i="7"/>
  <c r="L89" i="7"/>
  <c r="G90" i="7"/>
  <c r="I80" i="7" s="1"/>
  <c r="L90" i="7"/>
  <c r="L16" i="7"/>
  <c r="L17" i="7"/>
  <c r="G16" i="7"/>
  <c r="I6" i="7" s="1"/>
  <c r="G6" i="7"/>
  <c r="G23" i="8"/>
  <c r="I12" i="8" s="1"/>
  <c r="L12" i="8" s="1"/>
  <c r="G22" i="8"/>
  <c r="I11" i="8" s="1"/>
  <c r="G21" i="8"/>
  <c r="I10" i="8" s="1"/>
  <c r="M10" i="8" s="1"/>
  <c r="G20" i="8"/>
  <c r="I9" i="8" s="1"/>
  <c r="M9" i="8" s="1"/>
  <c r="G19" i="8"/>
  <c r="I8" i="8" s="1"/>
  <c r="M8" i="8" s="1"/>
  <c r="G18" i="8"/>
  <c r="I7" i="8" s="1"/>
  <c r="G17" i="8"/>
  <c r="I6" i="8" s="1"/>
  <c r="K11" i="8"/>
  <c r="I22" i="8" s="1"/>
  <c r="K10" i="8"/>
  <c r="I21" i="8" s="1"/>
  <c r="K9" i="8"/>
  <c r="I20" i="8" s="1"/>
  <c r="K8" i="8"/>
  <c r="I19" i="8" s="1"/>
  <c r="K7" i="8"/>
  <c r="I18" i="8" s="1"/>
  <c r="K6" i="8"/>
  <c r="I17" i="8" s="1"/>
  <c r="I84" i="7" l="1"/>
  <c r="N80" i="7"/>
  <c r="I88" i="7"/>
  <c r="L76" i="7"/>
  <c r="L9" i="8"/>
  <c r="L11" i="8"/>
  <c r="L22" i="8"/>
  <c r="L7" i="8"/>
  <c r="N12" i="8"/>
  <c r="L24" i="8"/>
  <c r="M86" i="8"/>
  <c r="L19" i="8"/>
  <c r="I12" i="2"/>
  <c r="K87" i="7"/>
  <c r="L77" i="7"/>
  <c r="M77" i="7"/>
  <c r="L79" i="7"/>
  <c r="L75" i="7"/>
  <c r="K86" i="7"/>
  <c r="I90" i="7"/>
  <c r="M13" i="8"/>
  <c r="L13" i="8"/>
  <c r="M12" i="8"/>
  <c r="L21" i="8"/>
  <c r="M11" i="8"/>
  <c r="N87" i="8"/>
  <c r="N9" i="8"/>
  <c r="M85" i="8"/>
  <c r="N11" i="8"/>
  <c r="L20" i="8"/>
  <c r="L10" i="8"/>
  <c r="N8" i="8"/>
  <c r="L18" i="8"/>
  <c r="M7" i="8"/>
  <c r="M89" i="8"/>
  <c r="N7" i="8"/>
  <c r="N84" i="8"/>
  <c r="M87" i="8"/>
  <c r="L87" i="8"/>
  <c r="K96" i="8"/>
  <c r="L86" i="8"/>
  <c r="N88" i="8"/>
  <c r="L85" i="8"/>
  <c r="I100" i="8"/>
  <c r="K97" i="8"/>
  <c r="L89" i="8"/>
  <c r="N86" i="8"/>
  <c r="M6" i="8"/>
  <c r="N6" i="8"/>
  <c r="K23" i="8"/>
  <c r="N17" i="8"/>
  <c r="N20" i="8"/>
  <c r="K17" i="8"/>
  <c r="K21" i="8"/>
  <c r="L88" i="8"/>
  <c r="M88" i="8"/>
  <c r="K98" i="8"/>
  <c r="M90" i="8"/>
  <c r="L90" i="8"/>
  <c r="K100" i="8"/>
  <c r="L84" i="8"/>
  <c r="M84" i="8"/>
  <c r="K94" i="8"/>
  <c r="N94" i="8"/>
  <c r="I96" i="8"/>
  <c r="N97" i="8"/>
  <c r="K99" i="8"/>
  <c r="N89" i="8"/>
  <c r="N85" i="8"/>
  <c r="K95" i="8"/>
  <c r="G91" i="8"/>
  <c r="M6" i="7"/>
  <c r="N6" i="7"/>
  <c r="M80" i="7"/>
  <c r="L80" i="7"/>
  <c r="K90" i="7"/>
  <c r="L78" i="7"/>
  <c r="M78" i="7"/>
  <c r="K88" i="7"/>
  <c r="L74" i="7"/>
  <c r="M74" i="7"/>
  <c r="K84" i="7"/>
  <c r="N84" i="7"/>
  <c r="I86" i="7"/>
  <c r="N87" i="7"/>
  <c r="K89" i="7"/>
  <c r="N79" i="7"/>
  <c r="N75" i="7"/>
  <c r="K85" i="7"/>
  <c r="G81" i="7"/>
  <c r="K19" i="8"/>
  <c r="G14" i="8"/>
  <c r="K18" i="8"/>
  <c r="K22" i="8"/>
  <c r="K20" i="8"/>
  <c r="L6" i="8"/>
  <c r="C20" i="6"/>
  <c r="D23" i="6" s="1"/>
  <c r="D11" i="6"/>
  <c r="I23" i="2" l="1"/>
  <c r="L12" i="2" s="1"/>
  <c r="K12" i="2"/>
  <c r="H11" i="6"/>
  <c r="C17" i="6"/>
  <c r="E17" i="6"/>
  <c r="G17" i="6" s="1"/>
  <c r="K6" i="7"/>
  <c r="I16" i="7" s="1"/>
  <c r="L22" i="7"/>
  <c r="G22" i="7"/>
  <c r="I12" i="7" s="1"/>
  <c r="N12" i="7" s="1"/>
  <c r="L21" i="7"/>
  <c r="G21" i="7"/>
  <c r="I11" i="7" s="1"/>
  <c r="L20" i="7"/>
  <c r="G20" i="7"/>
  <c r="I10" i="7" s="1"/>
  <c r="L19" i="7"/>
  <c r="G19" i="7"/>
  <c r="I9" i="7" s="1"/>
  <c r="L18" i="7"/>
  <c r="G18" i="7"/>
  <c r="I8" i="7" s="1"/>
  <c r="N8" i="7" s="1"/>
  <c r="G17" i="7"/>
  <c r="I7" i="7" s="1"/>
  <c r="K12" i="7"/>
  <c r="G12" i="7"/>
  <c r="K11" i="7"/>
  <c r="I21" i="7" s="1"/>
  <c r="G11" i="7"/>
  <c r="K10" i="7"/>
  <c r="I20" i="7"/>
  <c r="G10" i="7"/>
  <c r="K9" i="7"/>
  <c r="G9" i="7"/>
  <c r="K8" i="7"/>
  <c r="G8" i="7"/>
  <c r="K7" i="7"/>
  <c r="G7" i="7"/>
  <c r="H16" i="2"/>
  <c r="I16" i="2" s="1"/>
  <c r="E43" i="2"/>
  <c r="D43" i="2"/>
  <c r="E36" i="2"/>
  <c r="D36" i="2"/>
  <c r="H18" i="2"/>
  <c r="I8" i="2"/>
  <c r="H17" i="2"/>
  <c r="H19" i="2"/>
  <c r="H20" i="2"/>
  <c r="H21" i="2"/>
  <c r="H22" i="2"/>
  <c r="I9" i="2"/>
  <c r="I20" i="2" s="1"/>
  <c r="C35" i="2"/>
  <c r="C41" i="2"/>
  <c r="C42" i="2"/>
  <c r="J131" i="3"/>
  <c r="J130" i="3"/>
  <c r="B192" i="3"/>
  <c r="B193" i="3" s="1"/>
  <c r="J128" i="3"/>
  <c r="K128" i="3"/>
  <c r="L128" i="3"/>
  <c r="J127" i="3"/>
  <c r="K127" i="3"/>
  <c r="L127" i="3"/>
  <c r="J126" i="3"/>
  <c r="K126" i="3"/>
  <c r="L126" i="3"/>
  <c r="J125" i="3"/>
  <c r="K125" i="3"/>
  <c r="L125" i="3"/>
  <c r="J124" i="3"/>
  <c r="K124" i="3"/>
  <c r="L124" i="3"/>
  <c r="J123" i="3"/>
  <c r="K123" i="3"/>
  <c r="L123" i="3"/>
  <c r="I128" i="3"/>
  <c r="I127" i="3"/>
  <c r="I126" i="3"/>
  <c r="I125" i="3"/>
  <c r="I124" i="3"/>
  <c r="I123" i="3"/>
  <c r="J122" i="3"/>
  <c r="K122" i="3"/>
  <c r="L122" i="3"/>
  <c r="I122" i="3"/>
  <c r="G113" i="3"/>
  <c r="G114" i="3"/>
  <c r="G115" i="3"/>
  <c r="G116" i="3"/>
  <c r="G117" i="3"/>
  <c r="G118" i="3"/>
  <c r="G112" i="3"/>
  <c r="F113" i="3"/>
  <c r="F114" i="3"/>
  <c r="F115" i="3"/>
  <c r="F116" i="3"/>
  <c r="F117" i="3"/>
  <c r="F118" i="3"/>
  <c r="F112" i="3"/>
  <c r="D41" i="2"/>
  <c r="F41" i="2"/>
  <c r="D42" i="2"/>
  <c r="E42" i="2"/>
  <c r="F42" i="2"/>
  <c r="D34" i="2"/>
  <c r="F34" i="2"/>
  <c r="D35" i="2"/>
  <c r="G35" i="2" s="1"/>
  <c r="F35" i="2"/>
  <c r="E35" i="2"/>
  <c r="H35" i="2" s="1"/>
  <c r="E34" i="2"/>
  <c r="B132" i="3"/>
  <c r="H54" i="3"/>
  <c r="B195" i="3"/>
  <c r="I19" i="2" l="1"/>
  <c r="J8" i="2" s="1"/>
  <c r="N16" i="7"/>
  <c r="J12" i="2"/>
  <c r="H43" i="2"/>
  <c r="M7" i="7"/>
  <c r="O12" i="7"/>
  <c r="N11" i="7"/>
  <c r="I10" i="2"/>
  <c r="I21" i="2" s="1"/>
  <c r="I6" i="2"/>
  <c r="G43" i="2"/>
  <c r="G34" i="2"/>
  <c r="N9" i="7"/>
  <c r="K19" i="7"/>
  <c r="N7" i="7"/>
  <c r="O10" i="7"/>
  <c r="I18" i="7"/>
  <c r="O8" i="7"/>
  <c r="M11" i="7"/>
  <c r="M9" i="7"/>
  <c r="O6" i="7"/>
  <c r="N19" i="7"/>
  <c r="N10" i="7"/>
  <c r="I17" i="7"/>
  <c r="O7" i="7"/>
  <c r="O11" i="7"/>
  <c r="G13" i="7"/>
  <c r="I19" i="7"/>
  <c r="O9" i="7"/>
  <c r="I22" i="7"/>
  <c r="H42" i="2"/>
  <c r="G41" i="2"/>
  <c r="H34" i="2"/>
  <c r="H36" i="2"/>
  <c r="I35" i="2"/>
  <c r="G36" i="2"/>
  <c r="G42" i="2"/>
  <c r="I7" i="2"/>
  <c r="I18" i="2" s="1"/>
  <c r="J7" i="2"/>
  <c r="K9" i="2"/>
  <c r="I11" i="2"/>
  <c r="M12" i="7"/>
  <c r="K22" i="7"/>
  <c r="K16" i="7"/>
  <c r="K17" i="7"/>
  <c r="K21" i="7"/>
  <c r="M8" i="7"/>
  <c r="K18" i="7"/>
  <c r="K20" i="7"/>
  <c r="M10" i="7"/>
  <c r="E41" i="2"/>
  <c r="H41" i="2" s="1"/>
  <c r="I22" i="2" l="1"/>
  <c r="J11" i="2" s="1"/>
  <c r="I34" i="2"/>
  <c r="L6" i="2"/>
  <c r="I36" i="2"/>
  <c r="I43" i="2" s="1"/>
  <c r="J36" i="2" s="1"/>
  <c r="I42" i="2"/>
  <c r="J35" i="2" s="1"/>
  <c r="L9" i="2"/>
  <c r="K10" i="2"/>
  <c r="K7" i="2"/>
  <c r="K5" i="2"/>
  <c r="K6" i="2"/>
  <c r="J6" i="2"/>
  <c r="L8" i="2"/>
  <c r="L7" i="2"/>
  <c r="L5" i="2"/>
  <c r="I41" i="2"/>
  <c r="J34" i="2" s="1"/>
  <c r="K8" i="2"/>
  <c r="L10" i="2"/>
  <c r="L11" i="2" l="1"/>
  <c r="K11" i="2"/>
  <c r="K35" i="2"/>
  <c r="L35" i="2"/>
  <c r="K34" i="2"/>
  <c r="L36" i="2"/>
  <c r="L34" i="2"/>
  <c r="K36" i="2"/>
</calcChain>
</file>

<file path=xl/sharedStrings.xml><?xml version="1.0" encoding="utf-8"?>
<sst xmlns="http://schemas.openxmlformats.org/spreadsheetml/2006/main" count="1102" uniqueCount="97">
  <si>
    <t xml:space="preserve">  Less than $10,000:</t>
  </si>
  <si>
    <t xml:space="preserve">  $10,000 to $19,999:</t>
  </si>
  <si>
    <t xml:space="preserve">  $20,000 to $34,999:</t>
  </si>
  <si>
    <t xml:space="preserve">  $35,000 to $49,999:</t>
  </si>
  <si>
    <t xml:space="preserve">  $50,000 to $74,999:</t>
  </si>
  <si>
    <t xml:space="preserve">  $75,000 to $99,999:</t>
  </si>
  <si>
    <t xml:space="preserve">  $100,000 or more:</t>
  </si>
  <si>
    <t>Total Owners</t>
  </si>
  <si>
    <t>Total Renters</t>
  </si>
  <si>
    <t>HCB Renters</t>
  </si>
  <si>
    <t>HCB Owners</t>
  </si>
  <si>
    <t>MOE</t>
  </si>
  <si>
    <t>Number</t>
  </si>
  <si>
    <t>Total Households</t>
  </si>
  <si>
    <t>Total Cost-Burdened</t>
  </si>
  <si>
    <t>% Cost-Burdened</t>
  </si>
  <si>
    <t>Source: U.S. Census Bureau, American Community Survey, 5-Year Estimates</t>
  </si>
  <si>
    <t>Table B25074:</t>
  </si>
  <si>
    <t>Household Income by Gross Rent as a Percentage of Household Income in the Past 12 Months</t>
  </si>
  <si>
    <t>CV</t>
  </si>
  <si>
    <t>Lower Estimate</t>
  </si>
  <si>
    <t>Upper Estimate</t>
  </si>
  <si>
    <t>Margin of Error</t>
  </si>
  <si>
    <t xml:space="preserve">  Less than $50,000:</t>
  </si>
  <si>
    <t xml:space="preserve">  $50,000 to $99,999:</t>
  </si>
  <si>
    <t>Correlation Between % Cost-Burdened and % Renters</t>
  </si>
  <si>
    <t>Non-HCB Renters</t>
  </si>
  <si>
    <t>Non-HCB Owners</t>
  </si>
  <si>
    <t>Cost-Burdened Renters</t>
  </si>
  <si>
    <t>Non-Cost-Burdened Renters</t>
  </si>
  <si>
    <t>Cost-Burdened Owners</t>
  </si>
  <si>
    <t>Non-Cost-Burdened Owners</t>
  </si>
  <si>
    <t>Total Cost-Burdened (All Households)</t>
  </si>
  <si>
    <t>Median Household Income (2009-2013)</t>
  </si>
  <si>
    <t>ACS 5-Year Estimates, Table B19013</t>
  </si>
  <si>
    <t>Number of Households Below Median Household Income That are Housing Cost-Burdened*</t>
  </si>
  <si>
    <t>*Excluding Households with Incomes Between $50,000 and $58,025</t>
  </si>
  <si>
    <t>Percent of Housing Cost-Burdened Households Who Make Below Median Household Income</t>
  </si>
  <si>
    <t>Severly HCB Renters</t>
  </si>
  <si>
    <t>Non Cost Burdened</t>
  </si>
  <si>
    <t>Not Cost-Burdened</t>
  </si>
  <si>
    <t>Cost-Burdened</t>
  </si>
  <si>
    <t>Severely Cost-Burdened</t>
  </si>
  <si>
    <t>Table C25095: Household Income by Selected Monthly Owner Costs As a Percentage of Household Income in the Past 12 Months (1-year estimates)</t>
  </si>
  <si>
    <t>Table B25074: Household Income by Gross Rent as a Percentage of Household Income in the Past 12 Months</t>
  </si>
  <si>
    <t xml:space="preserve"># of Renters that are Cost-Burdened and Severly Cost-Burdened by Income Level </t>
  </si>
  <si>
    <t xml:space="preserve">  Less than $10,000</t>
  </si>
  <si>
    <t xml:space="preserve">  $10,000 - $19,999</t>
  </si>
  <si>
    <t xml:space="preserve">  $20,000 - $34,999</t>
  </si>
  <si>
    <t xml:space="preserve">  $35,000 - $49,999</t>
  </si>
  <si>
    <t xml:space="preserve">  $50,000 - $74,999</t>
  </si>
  <si>
    <t xml:space="preserve">  $75,000 - $99,999</t>
  </si>
  <si>
    <t xml:space="preserve">  $100,000 or more</t>
  </si>
  <si>
    <t>All Housing Cost Burdened</t>
  </si>
  <si>
    <t/>
  </si>
  <si>
    <t>Travis County, Texas</t>
  </si>
  <si>
    <t>Estimate</t>
  </si>
  <si>
    <t>Total:</t>
  </si>
  <si>
    <t xml:space="preserve">    Less than 20.0 percent</t>
  </si>
  <si>
    <t xml:space="preserve">    20.0 to 24.9 percent</t>
  </si>
  <si>
    <t xml:space="preserve">    25.0 to 29.9 percent</t>
  </si>
  <si>
    <t xml:space="preserve">    30.0 to 34.9 percent</t>
  </si>
  <si>
    <t xml:space="preserve">    35.0 to 39.9 percent</t>
  </si>
  <si>
    <t xml:space="preserve">    40.0 to 49.9 percent</t>
  </si>
  <si>
    <t xml:space="preserve">    50.0 percent or more</t>
  </si>
  <si>
    <t xml:space="preserve">    Not computed</t>
  </si>
  <si>
    <t>All HCB</t>
  </si>
  <si>
    <t>Under $35,000</t>
  </si>
  <si>
    <t>Under $35k Cost Burdened</t>
  </si>
  <si>
    <t>Total Under $35k</t>
  </si>
  <si>
    <t>% under $35k Cost Burdened</t>
  </si>
  <si>
    <t>Under $35k Severely Cost Burdened</t>
  </si>
  <si>
    <t>% Cost Burdened under $35k Severely Cost Burdened</t>
  </si>
  <si>
    <t>% under 35k severely cost burdened</t>
  </si>
  <si>
    <t>Source: U.S. Census Bureau, American Community Survey, 5-Year Estimates (2014-2018)</t>
  </si>
  <si>
    <t>RENTERS</t>
  </si>
  <si>
    <t>Severly HCB Owners</t>
  </si>
  <si>
    <t>% severely cost burdened</t>
  </si>
  <si>
    <t>% Cost burdened under $35k</t>
  </si>
  <si>
    <t>% Severely cost burdened under $35K</t>
  </si>
  <si>
    <t>Total SCB</t>
  </si>
  <si>
    <t>Total CB</t>
  </si>
  <si>
    <t>%CB</t>
  </si>
  <si>
    <t>$100,000 to $149,999:</t>
  </si>
  <si>
    <t>Less than 20.0 percent</t>
  </si>
  <si>
    <t>20.0 to 24.9 percent</t>
  </si>
  <si>
    <t>25.0 to 29.9 percent</t>
  </si>
  <si>
    <t>30.0 to 34.9 percent</t>
  </si>
  <si>
    <t>35.0 to 39.9 percent</t>
  </si>
  <si>
    <t>40.0 to 49.9 percent</t>
  </si>
  <si>
    <t>50.0 percent or more</t>
  </si>
  <si>
    <t>Not computed</t>
  </si>
  <si>
    <t>$150,000 or more:</t>
  </si>
  <si>
    <t xml:space="preserve">  $150,000 or more</t>
  </si>
  <si>
    <t xml:space="preserve">  $100,000 to $149,999:</t>
  </si>
  <si>
    <t xml:space="preserve"> </t>
  </si>
  <si>
    <t>Source: U.S. Census Bureau, 2015-2019 American Community Survey 5-Year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</si>
</sst>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3" applyFont="1" applyFill="1" applyBorder="1" applyAlignment="1">
      <alignment vertical="top"/>
    </xf>
    <xf numFmtId="0" fontId="2" fillId="2" borderId="1" xfId="3" applyFont="1" applyFill="1" applyBorder="1" applyAlignment="1">
      <alignment vertical="top"/>
    </xf>
    <xf numFmtId="0" fontId="0" fillId="0" borderId="2" xfId="0" applyBorder="1"/>
    <xf numFmtId="164" fontId="4" fillId="0" borderId="2" xfId="1" applyNumberFormat="1" applyFont="1" applyBorder="1"/>
    <xf numFmtId="0" fontId="0" fillId="0" borderId="2" xfId="0" applyFill="1" applyBorder="1"/>
    <xf numFmtId="9" fontId="4" fillId="0" borderId="2" xfId="7" applyFont="1" applyBorder="1"/>
    <xf numFmtId="3" fontId="6" fillId="0" borderId="2" xfId="3" applyNumberFormat="1" applyFont="1" applyBorder="1"/>
    <xf numFmtId="0" fontId="6" fillId="0" borderId="2" xfId="3" applyFont="1" applyBorder="1"/>
    <xf numFmtId="9" fontId="4" fillId="0" borderId="2" xfId="7" applyFont="1" applyFill="1" applyBorder="1"/>
    <xf numFmtId="0" fontId="5" fillId="0" borderId="0" xfId="0" applyFont="1"/>
    <xf numFmtId="164" fontId="6" fillId="0" borderId="2" xfId="3" applyNumberFormat="1" applyFont="1" applyBorder="1"/>
    <xf numFmtId="164" fontId="0" fillId="0" borderId="2" xfId="0" applyNumberFormat="1" applyBorder="1"/>
    <xf numFmtId="9" fontId="4" fillId="0" borderId="2" xfId="7" applyFont="1" applyBorder="1"/>
    <xf numFmtId="164" fontId="0" fillId="0" borderId="0" xfId="0" applyNumberFormat="1"/>
    <xf numFmtId="9" fontId="0" fillId="0" borderId="0" xfId="0" applyNumberFormat="1"/>
    <xf numFmtId="0" fontId="0" fillId="0" borderId="0" xfId="0" applyBorder="1"/>
    <xf numFmtId="164" fontId="4" fillId="0" borderId="0" xfId="1" applyNumberFormat="1" applyFont="1" applyBorder="1"/>
    <xf numFmtId="9" fontId="6" fillId="0" borderId="2" xfId="7" applyNumberFormat="1" applyFont="1" applyBorder="1"/>
    <xf numFmtId="9" fontId="4" fillId="0" borderId="0" xfId="7" applyFont="1"/>
    <xf numFmtId="0" fontId="0" fillId="0" borderId="0" xfId="0" applyAlignment="1">
      <alignment wrapText="1"/>
    </xf>
    <xf numFmtId="6" fontId="0" fillId="0" borderId="0" xfId="0" applyNumberFormat="1"/>
    <xf numFmtId="43" fontId="0" fillId="0" borderId="0" xfId="0" applyNumberFormat="1"/>
    <xf numFmtId="3" fontId="4" fillId="0" borderId="2" xfId="1" applyNumberFormat="1" applyFont="1" applyBorder="1"/>
    <xf numFmtId="3" fontId="0" fillId="0" borderId="2" xfId="0" applyNumberFormat="1" applyBorder="1"/>
    <xf numFmtId="0" fontId="0" fillId="0" borderId="4" xfId="0" applyBorder="1"/>
    <xf numFmtId="0" fontId="0" fillId="0" borderId="5" xfId="0" applyBorder="1"/>
    <xf numFmtId="0" fontId="2" fillId="2" borderId="6" xfId="3" applyFont="1" applyFill="1" applyBorder="1" applyAlignment="1">
      <alignment vertical="top"/>
    </xf>
    <xf numFmtId="0" fontId="2" fillId="2" borderId="7" xfId="3" applyFont="1" applyFill="1" applyBorder="1" applyAlignment="1">
      <alignment vertical="top"/>
    </xf>
    <xf numFmtId="3" fontId="0" fillId="0" borderId="0" xfId="0" applyNumberFormat="1" applyBorder="1"/>
    <xf numFmtId="9" fontId="4" fillId="0" borderId="0" xfId="7" applyFont="1" applyBorder="1"/>
    <xf numFmtId="0" fontId="0" fillId="3" borderId="16" xfId="0" applyFill="1" applyBorder="1"/>
    <xf numFmtId="0" fontId="2" fillId="3" borderId="16" xfId="3" applyFont="1" applyFill="1" applyBorder="1" applyAlignment="1">
      <alignment vertical="top"/>
    </xf>
    <xf numFmtId="3" fontId="0" fillId="0" borderId="0" xfId="0" applyNumberFormat="1"/>
    <xf numFmtId="3" fontId="2" fillId="2" borderId="8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3" fontId="6" fillId="0" borderId="2" xfId="3" applyNumberFormat="1" applyFont="1" applyFill="1" applyBorder="1"/>
    <xf numFmtId="0" fontId="6" fillId="0" borderId="2" xfId="3" applyFont="1" applyFill="1" applyBorder="1"/>
    <xf numFmtId="164" fontId="4" fillId="0" borderId="2" xfId="1" applyNumberFormat="1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3" fontId="2" fillId="2" borderId="8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164" fontId="4" fillId="0" borderId="16" xfId="1" applyNumberFormat="1" applyFont="1" applyBorder="1"/>
    <xf numFmtId="3" fontId="6" fillId="0" borderId="11" xfId="3" applyNumberFormat="1" applyFont="1" applyFill="1" applyBorder="1"/>
    <xf numFmtId="9" fontId="4" fillId="0" borderId="0" xfId="7" applyFont="1"/>
    <xf numFmtId="0" fontId="2" fillId="2" borderId="12" xfId="3" applyFont="1" applyFill="1" applyBorder="1" applyAlignment="1">
      <alignment vertical="top"/>
    </xf>
    <xf numFmtId="0" fontId="2" fillId="3" borderId="0" xfId="3" applyFont="1" applyFill="1" applyBorder="1" applyAlignment="1">
      <alignment vertical="top"/>
    </xf>
    <xf numFmtId="0" fontId="0" fillId="4" borderId="0" xfId="0" applyFill="1"/>
    <xf numFmtId="164" fontId="4" fillId="0" borderId="2" xfId="1" applyNumberFormat="1" applyFont="1" applyBorder="1"/>
    <xf numFmtId="164" fontId="4" fillId="0" borderId="13" xfId="1" applyNumberFormat="1" applyFont="1" applyBorder="1"/>
    <xf numFmtId="164" fontId="4" fillId="0" borderId="14" xfId="1" applyNumberFormat="1" applyFont="1" applyBorder="1"/>
    <xf numFmtId="164" fontId="4" fillId="0" borderId="15" xfId="1" applyNumberFormat="1" applyFont="1" applyBorder="1"/>
    <xf numFmtId="165" fontId="4" fillId="0" borderId="0" xfId="7" applyNumberFormat="1" applyFont="1"/>
    <xf numFmtId="0" fontId="0" fillId="3" borderId="0" xfId="0" applyFill="1" applyBorder="1"/>
    <xf numFmtId="9" fontId="4" fillId="0" borderId="0" xfId="7" applyFont="1"/>
    <xf numFmtId="9" fontId="0" fillId="0" borderId="0" xfId="7" applyFont="1"/>
    <xf numFmtId="0" fontId="5" fillId="0" borderId="3" xfId="0" applyFont="1" applyBorder="1"/>
    <xf numFmtId="9" fontId="0" fillId="0" borderId="2" xfId="7" applyFont="1" applyBorder="1"/>
    <xf numFmtId="3" fontId="6" fillId="0" borderId="0" xfId="3" applyNumberFormat="1" applyFont="1" applyFill="1" applyBorder="1"/>
  </cellXfs>
  <cellStyles count="11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  <cellStyle name="Percent" xfId="7" builtinId="5"/>
    <cellStyle name="Percent 2" xfId="8" xr:uid="{00000000-0005-0000-0000-000008000000}"/>
    <cellStyle name="Percent 2 2" xfId="9" xr:uid="{00000000-0005-0000-0000-000009000000}"/>
    <cellStyle name="Percent 3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% of Households Who are Renters and % Who are Housing Cost-Burdened,</a:t>
            </a:r>
          </a:p>
          <a:p>
            <a:pPr>
              <a:defRPr b="0"/>
            </a:pPr>
            <a:r>
              <a:rPr lang="en-US" b="0"/>
              <a:t>by Income Group,</a:t>
            </a:r>
          </a:p>
          <a:p>
            <a:pPr>
              <a:defRPr b="0"/>
            </a:pPr>
            <a:r>
              <a:rPr lang="en-US" b="0"/>
              <a:t>Travis County,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Estimates!#REF!</c:v>
          </c:tx>
          <c:invertIfNegative val="0"/>
          <c:val>
            <c:numRef>
              <c:f>Estimates!#REF!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Estimates!#REF!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F1B-4F11-96EA-C6C6C2E5A23F}"/>
            </c:ext>
          </c:extLst>
        </c:ser>
        <c:ser>
          <c:idx val="1"/>
          <c:order val="1"/>
          <c:tx>
            <c:v>Estimates!#REF!</c:v>
          </c:tx>
          <c:invertIfNegative val="0"/>
          <c:val>
            <c:numRef>
              <c:f>Estimates!#REF!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1B-4F11-96EA-C6C6C2E5A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64864"/>
        <c:axId val="175564472"/>
      </c:barChart>
      <c:catAx>
        <c:axId val="17556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564472"/>
        <c:crosses val="autoZero"/>
        <c:auto val="1"/>
        <c:lblAlgn val="ctr"/>
        <c:lblOffset val="100"/>
        <c:noMultiLvlLbl val="0"/>
      </c:catAx>
      <c:valAx>
        <c:axId val="175564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564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09230178310269"/>
          <c:y val="0.53225900525875125"/>
          <c:w val="0.13883689609155325"/>
          <c:h val="0.1057350022107451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Percent of Households Spending 30% or More of Income on Housing Costs, </a:t>
            </a:r>
          </a:p>
          <a:p>
            <a:pPr>
              <a:defRPr b="0"/>
            </a:pPr>
            <a:r>
              <a:rPr lang="en-US" b="0"/>
              <a:t>by Income Group,</a:t>
            </a:r>
          </a:p>
          <a:p>
            <a:pPr>
              <a:defRPr b="0"/>
            </a:pPr>
            <a:r>
              <a:rPr lang="en-US" b="0"/>
              <a:t>Travis County, 2009-2013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MOE!$I$33</c:f>
              <c:strCache>
                <c:ptCount val="1"/>
                <c:pt idx="0">
                  <c:v>% Cost-Burdened</c:v>
                </c:pt>
              </c:strCache>
            </c:strRef>
          </c:tx>
          <c:invertIfNegative val="0"/>
          <c:cat>
            <c:strRef>
              <c:f>MOE!$B$34:$B$36</c:f>
              <c:strCache>
                <c:ptCount val="3"/>
                <c:pt idx="0">
                  <c:v>  Less than $50,000:</c:v>
                </c:pt>
                <c:pt idx="1">
                  <c:v>  $50,000 to $99,999:</c:v>
                </c:pt>
                <c:pt idx="2">
                  <c:v>  $100,000 or more:</c:v>
                </c:pt>
              </c:strCache>
            </c:strRef>
          </c:cat>
          <c:val>
            <c:numRef>
              <c:f>MOE!$I$34:$I$36</c:f>
              <c:numCache>
                <c:formatCode>0%</c:formatCode>
                <c:ptCount val="3"/>
                <c:pt idx="0">
                  <c:v>0.75039474886142687</c:v>
                </c:pt>
                <c:pt idx="1">
                  <c:v>0.24964727957659225</c:v>
                </c:pt>
                <c:pt idx="2">
                  <c:v>5.1991976374881593E-2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5-49EB-B7D6-9CDB8F032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068008"/>
        <c:axId val="261543024"/>
      </c:barChart>
      <c:catAx>
        <c:axId val="259068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1543024"/>
        <c:crosses val="autoZero"/>
        <c:auto val="1"/>
        <c:lblAlgn val="ctr"/>
        <c:lblOffset val="100"/>
        <c:noMultiLvlLbl val="0"/>
      </c:catAx>
      <c:valAx>
        <c:axId val="261543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9068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Percent of Households Spending 30% or More of Income on Housing Costs, </a:t>
            </a:r>
          </a:p>
          <a:p>
            <a:pPr>
              <a:defRPr b="0"/>
            </a:pPr>
            <a:r>
              <a:rPr lang="en-US" b="0"/>
              <a:t>by Income Group,</a:t>
            </a:r>
          </a:p>
          <a:p>
            <a:pPr>
              <a:defRPr b="0"/>
            </a:pPr>
            <a:r>
              <a:rPr lang="en-US" b="0"/>
              <a:t>Travis County, 2009-2013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MOE!$I$33</c:f>
              <c:strCache>
                <c:ptCount val="1"/>
                <c:pt idx="0">
                  <c:v>% Cost-Burdened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MOE!$I$41:$I$43</c:f>
                <c:numCache>
                  <c:formatCode>General</c:formatCode>
                  <c:ptCount val="3"/>
                  <c:pt idx="0">
                    <c:v>1.7689231035795498E-2</c:v>
                  </c:pt>
                  <c:pt idx="1">
                    <c:v>1.8619522026149912E-2</c:v>
                  </c:pt>
                  <c:pt idx="2">
                    <c:v>1.0689698228942319E-2</c:v>
                  </c:pt>
                </c:numCache>
              </c:numRef>
            </c:plus>
            <c:minus>
              <c:numRef>
                <c:f>MOE!$I$41:$I$43</c:f>
                <c:numCache>
                  <c:formatCode>General</c:formatCode>
                  <c:ptCount val="3"/>
                  <c:pt idx="0">
                    <c:v>1.7689231035795498E-2</c:v>
                  </c:pt>
                  <c:pt idx="1">
                    <c:v>1.8619522026149912E-2</c:v>
                  </c:pt>
                  <c:pt idx="2">
                    <c:v>1.0689698228942319E-2</c:v>
                  </c:pt>
                </c:numCache>
              </c:numRef>
            </c:minus>
          </c:errBars>
          <c:cat>
            <c:strRef>
              <c:f>MOE!$B$34:$B$36</c:f>
              <c:strCache>
                <c:ptCount val="3"/>
                <c:pt idx="0">
                  <c:v>  Less than $50,000:</c:v>
                </c:pt>
                <c:pt idx="1">
                  <c:v>  $50,000 to $99,999:</c:v>
                </c:pt>
                <c:pt idx="2">
                  <c:v>  $100,000 or more:</c:v>
                </c:pt>
              </c:strCache>
            </c:strRef>
          </c:cat>
          <c:val>
            <c:numRef>
              <c:f>MOE!$I$34:$I$36</c:f>
              <c:numCache>
                <c:formatCode>0%</c:formatCode>
                <c:ptCount val="3"/>
                <c:pt idx="0">
                  <c:v>0.75039474886142687</c:v>
                </c:pt>
                <c:pt idx="1">
                  <c:v>0.24964727957659225</c:v>
                </c:pt>
                <c:pt idx="2">
                  <c:v>5.1991976374881593E-2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A-40D3-B579-44622489C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543808"/>
        <c:axId val="261544200"/>
      </c:barChart>
      <c:catAx>
        <c:axId val="26154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1544200"/>
        <c:crosses val="autoZero"/>
        <c:auto val="1"/>
        <c:lblAlgn val="ctr"/>
        <c:lblOffset val="100"/>
        <c:noMultiLvlLbl val="0"/>
      </c:catAx>
      <c:valAx>
        <c:axId val="2615442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1543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# Renters and # Cost-Burdened</a:t>
            </a:r>
            <a:r>
              <a:rPr lang="en-US" baseline="0"/>
              <a:t> by Income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Estimates!$R$40:$R$46</c:f>
              <c:strCache>
                <c:ptCount val="7"/>
                <c:pt idx="0">
                  <c:v>  Less than $10,000:</c:v>
                </c:pt>
                <c:pt idx="1">
                  <c:v>  $10,000 to $19,999:</c:v>
                </c:pt>
                <c:pt idx="2">
                  <c:v>  $20,000 to $34,999:</c:v>
                </c:pt>
                <c:pt idx="3">
                  <c:v>  $35,000 to $49,999:</c:v>
                </c:pt>
                <c:pt idx="4">
                  <c:v>  $50,000 to $74,999:</c:v>
                </c:pt>
                <c:pt idx="5">
                  <c:v>  $75,000 to $99,999:</c:v>
                </c:pt>
                <c:pt idx="6">
                  <c:v>  $100,000 or more: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&lt;$10k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F89-4BCD-A202-F626CEC4B54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$10k-$19k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F89-4BCD-A202-F626CEC4B54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$20k-$34k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F89-4BCD-A202-F626CEC4B54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$35k-$45k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F89-4BCD-A202-F626CEC4B54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$50k</a:t>
                    </a:r>
                    <a:r>
                      <a:rPr lang="en-US" baseline="0"/>
                      <a:t>-$74k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F89-4BCD-A202-F626CEC4B546}"/>
                </c:ext>
              </c:extLst>
            </c:dLbl>
            <c:dLbl>
              <c:idx val="5"/>
              <c:layout>
                <c:manualLayout>
                  <c:x val="-0.10332836562344759"/>
                  <c:y val="-3.57342329731304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$75k-$99k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F89-4BCD-A202-F626CEC4B54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&gt;$100k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F89-4BCD-A202-F626CEC4B54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Estimates!$S$40:$S$46</c:f>
              <c:numCache>
                <c:formatCode>_(* #,##0_);_(* \(#,##0\);_(* "-"??_);_(@_)</c:formatCode>
                <c:ptCount val="7"/>
                <c:pt idx="0">
                  <c:v>24457</c:v>
                </c:pt>
                <c:pt idx="1">
                  <c:v>26868</c:v>
                </c:pt>
                <c:pt idx="2">
                  <c:v>41010</c:v>
                </c:pt>
                <c:pt idx="3">
                  <c:v>34582</c:v>
                </c:pt>
                <c:pt idx="4">
                  <c:v>34566</c:v>
                </c:pt>
                <c:pt idx="5">
                  <c:v>17954</c:v>
                </c:pt>
                <c:pt idx="6">
                  <c:v>19248</c:v>
                </c:pt>
              </c:numCache>
            </c:numRef>
          </c:xVal>
          <c:yVal>
            <c:numRef>
              <c:f>Estimates!$T$40:$T$46</c:f>
              <c:numCache>
                <c:formatCode>_(* #,##0_);_(* \(#,##0\);_(* "-"??_);_(@_)</c:formatCode>
                <c:ptCount val="7"/>
                <c:pt idx="0">
                  <c:v>22621</c:v>
                </c:pt>
                <c:pt idx="1">
                  <c:v>31961</c:v>
                </c:pt>
                <c:pt idx="2">
                  <c:v>45866</c:v>
                </c:pt>
                <c:pt idx="3">
                  <c:v>26214</c:v>
                </c:pt>
                <c:pt idx="4">
                  <c:v>18366</c:v>
                </c:pt>
                <c:pt idx="5">
                  <c:v>5555</c:v>
                </c:pt>
                <c:pt idx="6">
                  <c:v>6187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F89-4BCD-A202-F626CEC4B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75232"/>
        <c:axId val="176488032"/>
      </c:scatterChart>
      <c:valAx>
        <c:axId val="76275232"/>
        <c:scaling>
          <c:orientation val="minMax"/>
          <c:max val="50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</a:t>
                </a:r>
                <a:r>
                  <a:rPr lang="en-US"/>
                  <a:t> Renters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6488032"/>
        <c:crosses val="autoZero"/>
        <c:crossBetween val="midCat"/>
      </c:valAx>
      <c:valAx>
        <c:axId val="176488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Cost-Burdened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76275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Number of Households Who are Renters and Total Number of Housing Cost-Burdened Households,</a:t>
            </a:r>
          </a:p>
          <a:p>
            <a:pPr>
              <a:defRPr b="0"/>
            </a:pPr>
            <a:r>
              <a:rPr lang="en-US" b="0"/>
              <a:t>by Income Group,</a:t>
            </a:r>
          </a:p>
          <a:p>
            <a:pPr>
              <a:defRPr b="0"/>
            </a:pPr>
            <a:r>
              <a:rPr lang="en-US" b="0"/>
              <a:t>Travis County,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Estimates!#REF!</c:v>
          </c:tx>
          <c:invertIfNegative val="0"/>
          <c:val>
            <c:numRef>
              <c:f>Estimates!#REF!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Estimates!#REF!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3CD-408E-B5DB-41EEAF5541E0}"/>
            </c:ext>
          </c:extLst>
        </c:ser>
        <c:ser>
          <c:idx val="1"/>
          <c:order val="1"/>
          <c:tx>
            <c:v>Estimates!#REF!</c:v>
          </c:tx>
          <c:invertIfNegative val="0"/>
          <c:val>
            <c:numRef>
              <c:f>Estimates!#REF!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CD-408E-B5DB-41EEAF554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182440"/>
        <c:axId val="261182832"/>
      </c:barChart>
      <c:catAx>
        <c:axId val="26118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1182832"/>
        <c:crosses val="autoZero"/>
        <c:auto val="1"/>
        <c:lblAlgn val="ctr"/>
        <c:lblOffset val="100"/>
        <c:noMultiLvlLbl val="0"/>
      </c:catAx>
      <c:valAx>
        <c:axId val="261182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1182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64014418460363"/>
          <c:y val="0.51433785830534628"/>
          <c:w val="0.16135096738611232"/>
          <c:h val="0.1057350022107451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Renters and Owners</a:t>
            </a:r>
          </a:p>
          <a:p>
            <a:pPr>
              <a:defRPr b="0"/>
            </a:pPr>
            <a:r>
              <a:rPr lang="en-US" b="0"/>
              <a:t>by Income Group,</a:t>
            </a:r>
          </a:p>
          <a:p>
            <a:pPr>
              <a:defRPr b="0"/>
            </a:pPr>
            <a:r>
              <a:rPr lang="en-US" b="0"/>
              <a:t>Travis County, 2009-2013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Estimates!#REF!</c:v>
          </c:tx>
          <c:invertIfNegative val="0"/>
          <c:val>
            <c:numRef>
              <c:f>Estimates!#REF!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Estimates!#REF!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221-4B68-9FE1-8E28E62779E3}"/>
            </c:ext>
          </c:extLst>
        </c:ser>
        <c:ser>
          <c:idx val="1"/>
          <c:order val="1"/>
          <c:tx>
            <c:v>Estimates!#REF!</c:v>
          </c:tx>
          <c:invertIfNegative val="0"/>
          <c:val>
            <c:numRef>
              <c:f>Estimates!#REF!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1-4B68-9FE1-8E28E6277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1183616"/>
        <c:axId val="261184008"/>
      </c:barChart>
      <c:catAx>
        <c:axId val="26118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1184008"/>
        <c:crosses val="autoZero"/>
        <c:auto val="1"/>
        <c:lblAlgn val="ctr"/>
        <c:lblOffset val="100"/>
        <c:noMultiLvlLbl val="0"/>
      </c:catAx>
      <c:valAx>
        <c:axId val="261184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1183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876085338922416"/>
          <c:y val="0.53225900525875125"/>
          <c:w val="0.10938936302059776"/>
          <c:h val="0.1057350022107451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Cost-Burdened</a:t>
            </a:r>
            <a:r>
              <a:rPr lang="en-US" b="0" baseline="0"/>
              <a:t> Renters and Owners</a:t>
            </a:r>
            <a:endParaRPr lang="en-US" b="0"/>
          </a:p>
          <a:p>
            <a:pPr>
              <a:defRPr b="0"/>
            </a:pPr>
            <a:r>
              <a:rPr lang="en-US" b="0"/>
              <a:t>by Income Group,</a:t>
            </a:r>
          </a:p>
          <a:p>
            <a:pPr>
              <a:defRPr b="0"/>
            </a:pPr>
            <a:r>
              <a:rPr lang="en-US" b="0"/>
              <a:t>Travis County, 2009-2013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Estimates!#REF!</c:v>
          </c:tx>
          <c:invertIfNegative val="0"/>
          <c:val>
            <c:numRef>
              <c:f>Estimates!#REF!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Estimates!#REF!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3DB-44FC-AEAD-D9F7CF33AAB3}"/>
            </c:ext>
          </c:extLst>
        </c:ser>
        <c:ser>
          <c:idx val="1"/>
          <c:order val="1"/>
          <c:tx>
            <c:v>Estimates!#REF!</c:v>
          </c:tx>
          <c:invertIfNegative val="0"/>
          <c:val>
            <c:numRef>
              <c:f>Estimates!#REF!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B-44FC-AEAD-D9F7CF33A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1249120"/>
        <c:axId val="261249512"/>
      </c:barChart>
      <c:catAx>
        <c:axId val="26124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1249512"/>
        <c:crosses val="autoZero"/>
        <c:auto val="1"/>
        <c:lblAlgn val="ctr"/>
        <c:lblOffset val="100"/>
        <c:noMultiLvlLbl val="0"/>
      </c:catAx>
      <c:valAx>
        <c:axId val="261249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124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811912786333568"/>
          <c:y val="0.53225900525875125"/>
          <c:w val="0.11036468330134352"/>
          <c:h val="0.1057350022107451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Housing Cost-Burdened Breakdown by Income Group,</a:t>
            </a:r>
          </a:p>
          <a:p>
            <a:pPr>
              <a:defRPr b="0"/>
            </a:pPr>
            <a:r>
              <a:rPr lang="en-US" b="0"/>
              <a:t>Travis County, 2009-2013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Estimates!$B$121</c:f>
              <c:strCache>
                <c:ptCount val="1"/>
                <c:pt idx="0">
                  <c:v>Cost-Burdened Renters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accent2"/>
              </a:bgClr>
            </a:pattFill>
          </c:spPr>
          <c:invertIfNegative val="0"/>
          <c:cat>
            <c:strRef>
              <c:f>Estimates!$A$122:$A$128</c:f>
              <c:strCache>
                <c:ptCount val="7"/>
                <c:pt idx="0">
                  <c:v>  Less than $10,000:</c:v>
                </c:pt>
                <c:pt idx="1">
                  <c:v>  $10,000 to $19,999:</c:v>
                </c:pt>
                <c:pt idx="2">
                  <c:v>  $20,000 to $34,999:</c:v>
                </c:pt>
                <c:pt idx="3">
                  <c:v>  $35,000 to $49,999:</c:v>
                </c:pt>
                <c:pt idx="4">
                  <c:v>  $50,000 to $74,999:</c:v>
                </c:pt>
                <c:pt idx="5">
                  <c:v>  $75,000 to $99,999:</c:v>
                </c:pt>
                <c:pt idx="6">
                  <c:v>  $100,000 or more:</c:v>
                </c:pt>
              </c:strCache>
            </c:strRef>
          </c:cat>
          <c:val>
            <c:numRef>
              <c:f>Estimates!$B$122:$B$128</c:f>
              <c:numCache>
                <c:formatCode>#,##0</c:formatCode>
                <c:ptCount val="7"/>
                <c:pt idx="0">
                  <c:v>18863</c:v>
                </c:pt>
                <c:pt idx="1">
                  <c:v>25295</c:v>
                </c:pt>
                <c:pt idx="2">
                  <c:v>34104</c:v>
                </c:pt>
                <c:pt idx="3">
                  <c:v>13973</c:v>
                </c:pt>
                <c:pt idx="4">
                  <c:v>5364</c:v>
                </c:pt>
                <c:pt idx="5" formatCode="General">
                  <c:v>623</c:v>
                </c:pt>
                <c:pt idx="6" formatCode="General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2D-4DB2-8AA5-54A4AAB71C85}"/>
            </c:ext>
          </c:extLst>
        </c:ser>
        <c:ser>
          <c:idx val="2"/>
          <c:order val="1"/>
          <c:tx>
            <c:strRef>
              <c:f>Estimates!$D$121</c:f>
              <c:strCache>
                <c:ptCount val="1"/>
                <c:pt idx="0">
                  <c:v>Cost-Burdened Owners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accent1"/>
              </a:bgClr>
            </a:pattFill>
          </c:spPr>
          <c:invertIfNegative val="0"/>
          <c:cat>
            <c:strRef>
              <c:f>Estimates!$A$122:$A$128</c:f>
              <c:strCache>
                <c:ptCount val="7"/>
                <c:pt idx="0">
                  <c:v>  Less than $10,000:</c:v>
                </c:pt>
                <c:pt idx="1">
                  <c:v>  $10,000 to $19,999:</c:v>
                </c:pt>
                <c:pt idx="2">
                  <c:v>  $20,000 to $34,999:</c:v>
                </c:pt>
                <c:pt idx="3">
                  <c:v>  $35,000 to $49,999:</c:v>
                </c:pt>
                <c:pt idx="4">
                  <c:v>  $50,000 to $74,999:</c:v>
                </c:pt>
                <c:pt idx="5">
                  <c:v>  $75,000 to $99,999:</c:v>
                </c:pt>
                <c:pt idx="6">
                  <c:v>  $100,000 or more:</c:v>
                </c:pt>
              </c:strCache>
            </c:strRef>
          </c:cat>
          <c:val>
            <c:numRef>
              <c:f>Estimates!$D$122:$D$128</c:f>
              <c:numCache>
                <c:formatCode>_(* #,##0_);_(* \(#,##0\);_(* "-"??_);_(@_)</c:formatCode>
                <c:ptCount val="7"/>
                <c:pt idx="0">
                  <c:v>3758</c:v>
                </c:pt>
                <c:pt idx="1">
                  <c:v>6666</c:v>
                </c:pt>
                <c:pt idx="2">
                  <c:v>11762</c:v>
                </c:pt>
                <c:pt idx="3">
                  <c:v>12241</c:v>
                </c:pt>
                <c:pt idx="4">
                  <c:v>13002</c:v>
                </c:pt>
                <c:pt idx="5">
                  <c:v>4932</c:v>
                </c:pt>
                <c:pt idx="6">
                  <c:v>5878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2D-4DB2-8AA5-54A4AAB71C85}"/>
            </c:ext>
          </c:extLst>
        </c:ser>
        <c:ser>
          <c:idx val="1"/>
          <c:order val="2"/>
          <c:tx>
            <c:strRef>
              <c:f>Estimates!$C$121</c:f>
              <c:strCache>
                <c:ptCount val="1"/>
                <c:pt idx="0">
                  <c:v>Non-Cost-Burdened Renters</c:v>
                </c:pt>
              </c:strCache>
            </c:strRef>
          </c:tx>
          <c:invertIfNegative val="0"/>
          <c:cat>
            <c:strRef>
              <c:f>Estimates!$A$122:$A$128</c:f>
              <c:strCache>
                <c:ptCount val="7"/>
                <c:pt idx="0">
                  <c:v>  Less than $10,000:</c:v>
                </c:pt>
                <c:pt idx="1">
                  <c:v>  $10,000 to $19,999:</c:v>
                </c:pt>
                <c:pt idx="2">
                  <c:v>  $20,000 to $34,999:</c:v>
                </c:pt>
                <c:pt idx="3">
                  <c:v>  $35,000 to $49,999:</c:v>
                </c:pt>
                <c:pt idx="4">
                  <c:v>  $50,000 to $74,999:</c:v>
                </c:pt>
                <c:pt idx="5">
                  <c:v>  $75,000 to $99,999:</c:v>
                </c:pt>
                <c:pt idx="6">
                  <c:v>  $100,000 or more:</c:v>
                </c:pt>
              </c:strCache>
            </c:strRef>
          </c:cat>
          <c:val>
            <c:numRef>
              <c:f>Estimates!$C$122:$C$128</c:f>
              <c:numCache>
                <c:formatCode>_(* #,##0_);_(* \(#,##0\);_(* "-"??_);_(@_)</c:formatCode>
                <c:ptCount val="7"/>
                <c:pt idx="0">
                  <c:v>5594</c:v>
                </c:pt>
                <c:pt idx="1">
                  <c:v>1573</c:v>
                </c:pt>
                <c:pt idx="2">
                  <c:v>6906</c:v>
                </c:pt>
                <c:pt idx="3">
                  <c:v>20609</c:v>
                </c:pt>
                <c:pt idx="4">
                  <c:v>29202</c:v>
                </c:pt>
                <c:pt idx="5">
                  <c:v>17331</c:v>
                </c:pt>
                <c:pt idx="6">
                  <c:v>18939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2D-4DB2-8AA5-54A4AAB71C85}"/>
            </c:ext>
          </c:extLst>
        </c:ser>
        <c:ser>
          <c:idx val="3"/>
          <c:order val="3"/>
          <c:tx>
            <c:strRef>
              <c:f>Estimates!$E$121</c:f>
              <c:strCache>
                <c:ptCount val="1"/>
                <c:pt idx="0">
                  <c:v>Non-Cost-Burdened Owners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3.9331464884272173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 76% </a:t>
                    </a:r>
                    <a:endParaRPr 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62D-4DB2-8AA5-54A4AAB71C85}"/>
                </c:ext>
              </c:extLst>
            </c:dLbl>
            <c:dLbl>
              <c:idx val="1"/>
              <c:layout>
                <c:manualLayout>
                  <c:x val="-1.6708437761069339E-3"/>
                  <c:y val="-5.7105331806063926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 91%</a:t>
                    </a:r>
                    <a:endParaRPr 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62D-4DB2-8AA5-54A4AAB71C85}"/>
                </c:ext>
              </c:extLst>
            </c:dLbl>
            <c:dLbl>
              <c:idx val="2"/>
              <c:layout>
                <c:manualLayout>
                  <c:x val="-1.6708437761069339E-3"/>
                  <c:y val="-5.4105074925662883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78%</a:t>
                    </a:r>
                    <a:endParaRPr 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62D-4DB2-8AA5-54A4AAB71C85}"/>
                </c:ext>
              </c:extLst>
            </c:dLbl>
            <c:dLbl>
              <c:idx val="3"/>
              <c:layout>
                <c:manualLayout>
                  <c:x val="0"/>
                  <c:y val="-7.7294228510272886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 46%</a:t>
                    </a:r>
                    <a:endParaRPr 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62D-4DB2-8AA5-54A4AAB71C85}"/>
                </c:ext>
              </c:extLst>
            </c:dLbl>
            <c:dLbl>
              <c:idx val="4"/>
              <c:layout>
                <c:manualLayout>
                  <c:x val="-5.0125313283208017E-3"/>
                  <c:y val="-0.11097100570336438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26%</a:t>
                    </a:r>
                    <a:endParaRPr 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62D-4DB2-8AA5-54A4AAB71C85}"/>
                </c:ext>
              </c:extLst>
            </c:dLbl>
            <c:dLbl>
              <c:idx val="5"/>
              <c:layout>
                <c:manualLayout>
                  <c:x val="-3.3416875522138678E-3"/>
                  <c:y val="-0.11184431056375845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11%</a:t>
                    </a:r>
                    <a:endParaRPr 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562D-4DB2-8AA5-54A4AAB71C85}"/>
                </c:ext>
              </c:extLst>
            </c:dLbl>
            <c:dLbl>
              <c:idx val="6"/>
              <c:layout>
                <c:manualLayout>
                  <c:x val="-3.3416875522138678E-3"/>
                  <c:y val="-0.29847975921832243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6%</a:t>
                    </a:r>
                    <a:endParaRPr 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562D-4DB2-8AA5-54A4AAB71C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Estimates!$A$122:$A$128</c:f>
              <c:strCache>
                <c:ptCount val="7"/>
                <c:pt idx="0">
                  <c:v>  Less than $10,000:</c:v>
                </c:pt>
                <c:pt idx="1">
                  <c:v>  $10,000 to $19,999:</c:v>
                </c:pt>
                <c:pt idx="2">
                  <c:v>  $20,000 to $34,999:</c:v>
                </c:pt>
                <c:pt idx="3">
                  <c:v>  $35,000 to $49,999:</c:v>
                </c:pt>
                <c:pt idx="4">
                  <c:v>  $50,000 to $74,999:</c:v>
                </c:pt>
                <c:pt idx="5">
                  <c:v>  $75,000 to $99,999:</c:v>
                </c:pt>
                <c:pt idx="6">
                  <c:v>  $100,000 or more:</c:v>
                </c:pt>
              </c:strCache>
            </c:strRef>
          </c:cat>
          <c:val>
            <c:numRef>
              <c:f>Estimates!$E$122:$E$128</c:f>
              <c:numCache>
                <c:formatCode>_(* #,##0_);_(* \(#,##0\);_(* "-"??_);_(@_)</c:formatCode>
                <c:ptCount val="7"/>
                <c:pt idx="0">
                  <c:v>1426</c:v>
                </c:pt>
                <c:pt idx="1">
                  <c:v>1716</c:v>
                </c:pt>
                <c:pt idx="2">
                  <c:v>6113</c:v>
                </c:pt>
                <c:pt idx="3">
                  <c:v>9904</c:v>
                </c:pt>
                <c:pt idx="4">
                  <c:v>24154</c:v>
                </c:pt>
                <c:pt idx="5">
                  <c:v>26214</c:v>
                </c:pt>
                <c:pt idx="6">
                  <c:v>85425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2D-4DB2-8AA5-54A4AAB7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1250688"/>
        <c:axId val="261251080"/>
      </c:barChart>
      <c:catAx>
        <c:axId val="26125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1251080"/>
        <c:crosses val="autoZero"/>
        <c:auto val="1"/>
        <c:lblAlgn val="ctr"/>
        <c:lblOffset val="100"/>
        <c:noMultiLvlLbl val="0"/>
      </c:catAx>
      <c:valAx>
        <c:axId val="261251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125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30976751080404"/>
          <c:y val="0.45087742321683477"/>
          <c:w val="0.21713729308666019"/>
          <c:h val="0.208771929824561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Housing Cost-Burdened Breakdown by Income Group,</a:t>
            </a:r>
          </a:p>
          <a:p>
            <a:pPr>
              <a:defRPr b="0"/>
            </a:pPr>
            <a:r>
              <a:rPr lang="en-US" b="0"/>
              <a:t>Travis County, 2009-2013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Estimates!$I$121</c:f>
              <c:strCache>
                <c:ptCount val="1"/>
                <c:pt idx="0">
                  <c:v>Cost-Burdened Renters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accent2"/>
              </a:bgClr>
            </a:pattFill>
          </c:spPr>
          <c:invertIfNegative val="0"/>
          <c:cat>
            <c:strRef>
              <c:f>Estimates!$H$122:$H$128</c:f>
              <c:strCache>
                <c:ptCount val="7"/>
                <c:pt idx="0">
                  <c:v>  Less than $10,000:</c:v>
                </c:pt>
                <c:pt idx="1">
                  <c:v>  $10,000 to $19,999:</c:v>
                </c:pt>
                <c:pt idx="2">
                  <c:v>  $20,000 to $34,999:</c:v>
                </c:pt>
                <c:pt idx="3">
                  <c:v>  $35,000 to $49,999:</c:v>
                </c:pt>
                <c:pt idx="4">
                  <c:v>  $50,000 to $74,999:</c:v>
                </c:pt>
                <c:pt idx="5">
                  <c:v>  $75,000 to $99,999:</c:v>
                </c:pt>
                <c:pt idx="6">
                  <c:v>  $100,000 or more:</c:v>
                </c:pt>
              </c:strCache>
            </c:strRef>
          </c:cat>
          <c:val>
            <c:numRef>
              <c:f>Estimates!$I$122:$I$128</c:f>
              <c:numCache>
                <c:formatCode>0%</c:formatCode>
                <c:ptCount val="7"/>
                <c:pt idx="0">
                  <c:v>0.63638203839276675</c:v>
                </c:pt>
                <c:pt idx="1">
                  <c:v>0.71758865248226955</c:v>
                </c:pt>
                <c:pt idx="2">
                  <c:v>0.57916277490022927</c:v>
                </c:pt>
                <c:pt idx="3">
                  <c:v>0.24632009448763376</c:v>
                </c:pt>
                <c:pt idx="4">
                  <c:v>7.4788767742115389E-2</c:v>
                </c:pt>
                <c:pt idx="5">
                  <c:v>1.2688391038696538E-2</c:v>
                </c:pt>
                <c:pt idx="6">
                  <c:v>2.7950900489366898E-3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F-453B-94D7-D8BEDE09EA08}"/>
            </c:ext>
          </c:extLst>
        </c:ser>
        <c:ser>
          <c:idx val="2"/>
          <c:order val="1"/>
          <c:tx>
            <c:strRef>
              <c:f>Estimates!$K$121</c:f>
              <c:strCache>
                <c:ptCount val="1"/>
                <c:pt idx="0">
                  <c:v>Cost-Burdened Owners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accent1"/>
              </a:bgClr>
            </a:pattFill>
          </c:spPr>
          <c:invertIfNegative val="0"/>
          <c:cat>
            <c:strRef>
              <c:f>Estimates!$H$122:$H$128</c:f>
              <c:strCache>
                <c:ptCount val="7"/>
                <c:pt idx="0">
                  <c:v>  Less than $10,000:</c:v>
                </c:pt>
                <c:pt idx="1">
                  <c:v>  $10,000 to $19,999:</c:v>
                </c:pt>
                <c:pt idx="2">
                  <c:v>  $20,000 to $34,999:</c:v>
                </c:pt>
                <c:pt idx="3">
                  <c:v>  $35,000 to $49,999:</c:v>
                </c:pt>
                <c:pt idx="4">
                  <c:v>  $50,000 to $74,999:</c:v>
                </c:pt>
                <c:pt idx="5">
                  <c:v>  $75,000 to $99,999:</c:v>
                </c:pt>
                <c:pt idx="6">
                  <c:v>  $100,000 or more:</c:v>
                </c:pt>
              </c:strCache>
            </c:strRef>
          </c:cat>
          <c:val>
            <c:numRef>
              <c:f>Estimates!$K$122:$K$128</c:f>
              <c:numCache>
                <c:formatCode>0%</c:formatCode>
                <c:ptCount val="7"/>
                <c:pt idx="0">
                  <c:v>0.12678384669882933</c:v>
                </c:pt>
                <c:pt idx="1">
                  <c:v>0.1891063829787234</c:v>
                </c:pt>
                <c:pt idx="2">
                  <c:v>0.19974526619682431</c:v>
                </c:pt>
                <c:pt idx="3">
                  <c:v>0.21578789641616866</c:v>
                </c:pt>
                <c:pt idx="4">
                  <c:v>0.18128328825186135</c:v>
                </c:pt>
                <c:pt idx="5">
                  <c:v>0.10044806517311609</c:v>
                </c:pt>
                <c:pt idx="6">
                  <c:v>5.3170030121844215E-2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F-453B-94D7-D8BEDE09EA08}"/>
            </c:ext>
          </c:extLst>
        </c:ser>
        <c:ser>
          <c:idx val="1"/>
          <c:order val="2"/>
          <c:tx>
            <c:strRef>
              <c:f>Estimates!$J$121</c:f>
              <c:strCache>
                <c:ptCount val="1"/>
                <c:pt idx="0">
                  <c:v>Non-Cost-Burdened Renters</c:v>
                </c:pt>
              </c:strCache>
            </c:strRef>
          </c:tx>
          <c:invertIfNegative val="0"/>
          <c:cat>
            <c:strRef>
              <c:f>Estimates!$H$122:$H$128</c:f>
              <c:strCache>
                <c:ptCount val="7"/>
                <c:pt idx="0">
                  <c:v>  Less than $10,000:</c:v>
                </c:pt>
                <c:pt idx="1">
                  <c:v>  $10,000 to $19,999:</c:v>
                </c:pt>
                <c:pt idx="2">
                  <c:v>  $20,000 to $34,999:</c:v>
                </c:pt>
                <c:pt idx="3">
                  <c:v>  $35,000 to $49,999:</c:v>
                </c:pt>
                <c:pt idx="4">
                  <c:v>  $50,000 to $74,999:</c:v>
                </c:pt>
                <c:pt idx="5">
                  <c:v>  $75,000 to $99,999:</c:v>
                </c:pt>
                <c:pt idx="6">
                  <c:v>  $100,000 or more:</c:v>
                </c:pt>
              </c:strCache>
            </c:strRef>
          </c:cat>
          <c:val>
            <c:numRef>
              <c:f>Estimates!$J$122:$J$128</c:f>
              <c:numCache>
                <c:formatCode>0%</c:formatCode>
                <c:ptCount val="7"/>
                <c:pt idx="0">
                  <c:v>0.18872507675179651</c:v>
                </c:pt>
                <c:pt idx="1">
                  <c:v>4.4624113475177307E-2</c:v>
                </c:pt>
                <c:pt idx="2">
                  <c:v>0.11727944298208372</c:v>
                </c:pt>
                <c:pt idx="3">
                  <c:v>0.36330142612865124</c:v>
                </c:pt>
                <c:pt idx="4">
                  <c:v>0.40715540559382057</c:v>
                </c:pt>
                <c:pt idx="5">
                  <c:v>0.35297352342158861</c:v>
                </c:pt>
                <c:pt idx="6">
                  <c:v>0.17131459688288664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6F-453B-94D7-D8BEDE09EA08}"/>
            </c:ext>
          </c:extLst>
        </c:ser>
        <c:ser>
          <c:idx val="3"/>
          <c:order val="3"/>
          <c:tx>
            <c:strRef>
              <c:f>Estimates!$L$121</c:f>
              <c:strCache>
                <c:ptCount val="1"/>
                <c:pt idx="0">
                  <c:v>Non-Cost-Burdened Owners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Estimates!$H$122:$H$128</c:f>
              <c:strCache>
                <c:ptCount val="7"/>
                <c:pt idx="0">
                  <c:v>  Less than $10,000:</c:v>
                </c:pt>
                <c:pt idx="1">
                  <c:v>  $10,000 to $19,999:</c:v>
                </c:pt>
                <c:pt idx="2">
                  <c:v>  $20,000 to $34,999:</c:v>
                </c:pt>
                <c:pt idx="3">
                  <c:v>  $35,000 to $49,999:</c:v>
                </c:pt>
                <c:pt idx="4">
                  <c:v>  $50,000 to $74,999:</c:v>
                </c:pt>
                <c:pt idx="5">
                  <c:v>  $75,000 to $99,999:</c:v>
                </c:pt>
                <c:pt idx="6">
                  <c:v>  $100,000 or more:</c:v>
                </c:pt>
              </c:strCache>
            </c:strRef>
          </c:cat>
          <c:val>
            <c:numRef>
              <c:f>Estimates!$L$122:$L$128</c:f>
              <c:numCache>
                <c:formatCode>0%</c:formatCode>
                <c:ptCount val="7"/>
                <c:pt idx="0">
                  <c:v>4.81090381566074E-2</c:v>
                </c:pt>
                <c:pt idx="1">
                  <c:v>4.8680851063829786E-2</c:v>
                </c:pt>
                <c:pt idx="2">
                  <c:v>0.1038125159208627</c:v>
                </c:pt>
                <c:pt idx="3">
                  <c:v>0.17459058296754632</c:v>
                </c:pt>
                <c:pt idx="4">
                  <c:v>0.33677253841220267</c:v>
                </c:pt>
                <c:pt idx="5">
                  <c:v>0.53389002036659883</c:v>
                </c:pt>
                <c:pt idx="6">
                  <c:v>0.77272028294633244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6F-453B-94D7-D8BEDE09E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1252256"/>
        <c:axId val="261540672"/>
      </c:barChart>
      <c:catAx>
        <c:axId val="26125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1540672"/>
        <c:crosses val="autoZero"/>
        <c:auto val="1"/>
        <c:lblAlgn val="ctr"/>
        <c:lblOffset val="100"/>
        <c:noMultiLvlLbl val="0"/>
      </c:catAx>
      <c:valAx>
        <c:axId val="26154067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1252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183092309539744"/>
          <c:y val="0.46907329238484363"/>
          <c:w val="0.24291967589018693"/>
          <c:h val="0.20446780492644601"/>
        </c:manualLayout>
      </c:layout>
      <c:overlay val="0"/>
    </c:legend>
    <c:plotVisOnly val="1"/>
    <c:dispBlanksAs val="gap"/>
    <c:showDLblsOverMax val="0"/>
  </c:chart>
  <c:spPr>
    <a:noFill/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Housing Cost-Burdened Breakdown by Income Group, by Number of Households</a:t>
            </a:r>
          </a:p>
          <a:p>
            <a:pPr>
              <a:defRPr b="0"/>
            </a:pPr>
            <a:r>
              <a:rPr lang="en-US" b="0"/>
              <a:t>Travis County, 2009-2013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Estimates!$B$121</c:f>
              <c:strCache>
                <c:ptCount val="1"/>
                <c:pt idx="0">
                  <c:v>Cost-Burdened Renters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accent2"/>
              </a:bgClr>
            </a:pattFill>
          </c:spPr>
          <c:invertIfNegative val="0"/>
          <c:cat>
            <c:strRef>
              <c:f>Estimates!$A$122:$A$128</c:f>
              <c:strCache>
                <c:ptCount val="7"/>
                <c:pt idx="0">
                  <c:v>  Less than $10,000:</c:v>
                </c:pt>
                <c:pt idx="1">
                  <c:v>  $10,000 to $19,999:</c:v>
                </c:pt>
                <c:pt idx="2">
                  <c:v>  $20,000 to $34,999:</c:v>
                </c:pt>
                <c:pt idx="3">
                  <c:v>  $35,000 to $49,999:</c:v>
                </c:pt>
                <c:pt idx="4">
                  <c:v>  $50,000 to $74,999:</c:v>
                </c:pt>
                <c:pt idx="5">
                  <c:v>  $75,000 to $99,999:</c:v>
                </c:pt>
                <c:pt idx="6">
                  <c:v>  $100,000 or more:</c:v>
                </c:pt>
              </c:strCache>
            </c:strRef>
          </c:cat>
          <c:val>
            <c:numRef>
              <c:f>Estimates!$B$122:$B$128</c:f>
              <c:numCache>
                <c:formatCode>#,##0</c:formatCode>
                <c:ptCount val="7"/>
                <c:pt idx="0">
                  <c:v>18863</c:v>
                </c:pt>
                <c:pt idx="1">
                  <c:v>25295</c:v>
                </c:pt>
                <c:pt idx="2">
                  <c:v>34104</c:v>
                </c:pt>
                <c:pt idx="3">
                  <c:v>13973</c:v>
                </c:pt>
                <c:pt idx="4">
                  <c:v>5364</c:v>
                </c:pt>
                <c:pt idx="5" formatCode="General">
                  <c:v>623</c:v>
                </c:pt>
                <c:pt idx="6" formatCode="General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0-478E-AFDB-D0C3E87BA1EB}"/>
            </c:ext>
          </c:extLst>
        </c:ser>
        <c:ser>
          <c:idx val="2"/>
          <c:order val="1"/>
          <c:tx>
            <c:strRef>
              <c:f>Estimates!$D$121</c:f>
              <c:strCache>
                <c:ptCount val="1"/>
                <c:pt idx="0">
                  <c:v>Cost-Burdened Owners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accent1"/>
              </a:bgClr>
            </a:pattFill>
          </c:spPr>
          <c:invertIfNegative val="0"/>
          <c:cat>
            <c:strRef>
              <c:f>Estimates!$A$122:$A$128</c:f>
              <c:strCache>
                <c:ptCount val="7"/>
                <c:pt idx="0">
                  <c:v>  Less than $10,000:</c:v>
                </c:pt>
                <c:pt idx="1">
                  <c:v>  $10,000 to $19,999:</c:v>
                </c:pt>
                <c:pt idx="2">
                  <c:v>  $20,000 to $34,999:</c:v>
                </c:pt>
                <c:pt idx="3">
                  <c:v>  $35,000 to $49,999:</c:v>
                </c:pt>
                <c:pt idx="4">
                  <c:v>  $50,000 to $74,999:</c:v>
                </c:pt>
                <c:pt idx="5">
                  <c:v>  $75,000 to $99,999:</c:v>
                </c:pt>
                <c:pt idx="6">
                  <c:v>  $100,000 or more:</c:v>
                </c:pt>
              </c:strCache>
            </c:strRef>
          </c:cat>
          <c:val>
            <c:numRef>
              <c:f>Estimates!$D$122:$D$128</c:f>
              <c:numCache>
                <c:formatCode>_(* #,##0_);_(* \(#,##0\);_(* "-"??_);_(@_)</c:formatCode>
                <c:ptCount val="7"/>
                <c:pt idx="0">
                  <c:v>3758</c:v>
                </c:pt>
                <c:pt idx="1">
                  <c:v>6666</c:v>
                </c:pt>
                <c:pt idx="2">
                  <c:v>11762</c:v>
                </c:pt>
                <c:pt idx="3">
                  <c:v>12241</c:v>
                </c:pt>
                <c:pt idx="4">
                  <c:v>13002</c:v>
                </c:pt>
                <c:pt idx="5">
                  <c:v>4932</c:v>
                </c:pt>
                <c:pt idx="6">
                  <c:v>5878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20-478E-AFDB-D0C3E87BA1EB}"/>
            </c:ext>
          </c:extLst>
        </c:ser>
        <c:ser>
          <c:idx val="1"/>
          <c:order val="2"/>
          <c:tx>
            <c:strRef>
              <c:f>Estimates!$C$121</c:f>
              <c:strCache>
                <c:ptCount val="1"/>
                <c:pt idx="0">
                  <c:v>Non-Cost-Burdened Renters</c:v>
                </c:pt>
              </c:strCache>
            </c:strRef>
          </c:tx>
          <c:invertIfNegative val="0"/>
          <c:cat>
            <c:strRef>
              <c:f>Estimates!$A$122:$A$128</c:f>
              <c:strCache>
                <c:ptCount val="7"/>
                <c:pt idx="0">
                  <c:v>  Less than $10,000:</c:v>
                </c:pt>
                <c:pt idx="1">
                  <c:v>  $10,000 to $19,999:</c:v>
                </c:pt>
                <c:pt idx="2">
                  <c:v>  $20,000 to $34,999:</c:v>
                </c:pt>
                <c:pt idx="3">
                  <c:v>  $35,000 to $49,999:</c:v>
                </c:pt>
                <c:pt idx="4">
                  <c:v>  $50,000 to $74,999:</c:v>
                </c:pt>
                <c:pt idx="5">
                  <c:v>  $75,000 to $99,999:</c:v>
                </c:pt>
                <c:pt idx="6">
                  <c:v>  $100,000 or more:</c:v>
                </c:pt>
              </c:strCache>
            </c:strRef>
          </c:cat>
          <c:val>
            <c:numRef>
              <c:f>Estimates!$C$122:$C$128</c:f>
              <c:numCache>
                <c:formatCode>_(* #,##0_);_(* \(#,##0\);_(* "-"??_);_(@_)</c:formatCode>
                <c:ptCount val="7"/>
                <c:pt idx="0">
                  <c:v>5594</c:v>
                </c:pt>
                <c:pt idx="1">
                  <c:v>1573</c:v>
                </c:pt>
                <c:pt idx="2">
                  <c:v>6906</c:v>
                </c:pt>
                <c:pt idx="3">
                  <c:v>20609</c:v>
                </c:pt>
                <c:pt idx="4">
                  <c:v>29202</c:v>
                </c:pt>
                <c:pt idx="5">
                  <c:v>17331</c:v>
                </c:pt>
                <c:pt idx="6">
                  <c:v>18939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20-478E-AFDB-D0C3E87BA1EB}"/>
            </c:ext>
          </c:extLst>
        </c:ser>
        <c:ser>
          <c:idx val="3"/>
          <c:order val="3"/>
          <c:tx>
            <c:strRef>
              <c:f>Estimates!$E$121</c:f>
              <c:strCache>
                <c:ptCount val="1"/>
                <c:pt idx="0">
                  <c:v>Non-Cost-Burdened Owners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1.6708437761069339E-3"/>
                  <c:y val="-3.9331464884272173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 76% </a:t>
                    </a:r>
                    <a:endParaRPr 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920-478E-AFDB-D0C3E87BA1EB}"/>
                </c:ext>
              </c:extLst>
            </c:dLbl>
            <c:dLbl>
              <c:idx val="1"/>
              <c:layout>
                <c:manualLayout>
                  <c:x val="1.6708437761069339E-3"/>
                  <c:y val="-5.1485381602362858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 91%</a:t>
                    </a:r>
                    <a:endParaRPr 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A920-478E-AFDB-D0C3E87BA1EB}"/>
                </c:ext>
              </c:extLst>
            </c:dLbl>
            <c:dLbl>
              <c:idx val="2"/>
              <c:layout>
                <c:manualLayout>
                  <c:x val="1.6708437761069339E-3"/>
                  <c:y val="-4.567514962011128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78%</a:t>
                    </a:r>
                    <a:endParaRPr 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920-478E-AFDB-D0C3E87BA1EB}"/>
                </c:ext>
              </c:extLst>
            </c:dLbl>
            <c:dLbl>
              <c:idx val="3"/>
              <c:layout>
                <c:manualLayout>
                  <c:x val="0"/>
                  <c:y val="-7.7294228510272886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 46%</a:t>
                    </a:r>
                    <a:endParaRPr 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A920-478E-AFDB-D0C3E87BA1EB}"/>
                </c:ext>
              </c:extLst>
            </c:dLbl>
            <c:dLbl>
              <c:idx val="4"/>
              <c:layout>
                <c:manualLayout>
                  <c:x val="2.6733500417711005E-2"/>
                  <c:y val="-9.4111155092261173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26%</a:t>
                    </a:r>
                    <a:endParaRPr 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920-478E-AFDB-D0C3E87BA1EB}"/>
                </c:ext>
              </c:extLst>
            </c:dLbl>
            <c:dLbl>
              <c:idx val="5"/>
              <c:layout>
                <c:manualLayout>
                  <c:x val="5.0125313283208017E-3"/>
                  <c:y val="-0.10341438525820684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11%</a:t>
                    </a:r>
                    <a:endParaRPr 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A920-478E-AFDB-D0C3E87BA1EB}"/>
                </c:ext>
              </c:extLst>
            </c:dLbl>
            <c:dLbl>
              <c:idx val="6"/>
              <c:layout>
                <c:manualLayout>
                  <c:x val="0"/>
                  <c:y val="-0.29847975921832243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6%</a:t>
                    </a:r>
                    <a:endParaRPr lang="en-US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A920-478E-AFDB-D0C3E87BA1E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Estimates!$A$122:$A$128</c:f>
              <c:strCache>
                <c:ptCount val="7"/>
                <c:pt idx="0">
                  <c:v>  Less than $10,000:</c:v>
                </c:pt>
                <c:pt idx="1">
                  <c:v>  $10,000 to $19,999:</c:v>
                </c:pt>
                <c:pt idx="2">
                  <c:v>  $20,000 to $34,999:</c:v>
                </c:pt>
                <c:pt idx="3">
                  <c:v>  $35,000 to $49,999:</c:v>
                </c:pt>
                <c:pt idx="4">
                  <c:v>  $50,000 to $74,999:</c:v>
                </c:pt>
                <c:pt idx="5">
                  <c:v>  $75,000 to $99,999:</c:v>
                </c:pt>
                <c:pt idx="6">
                  <c:v>  $100,000 or more:</c:v>
                </c:pt>
              </c:strCache>
            </c:strRef>
          </c:cat>
          <c:val>
            <c:numRef>
              <c:f>Estimates!$E$122:$E$128</c:f>
              <c:numCache>
                <c:formatCode>_(* #,##0_);_(* \(#,##0\);_(* "-"??_);_(@_)</c:formatCode>
                <c:ptCount val="7"/>
                <c:pt idx="0">
                  <c:v>1426</c:v>
                </c:pt>
                <c:pt idx="1">
                  <c:v>1716</c:v>
                </c:pt>
                <c:pt idx="2">
                  <c:v>6113</c:v>
                </c:pt>
                <c:pt idx="3">
                  <c:v>9904</c:v>
                </c:pt>
                <c:pt idx="4">
                  <c:v>24154</c:v>
                </c:pt>
                <c:pt idx="5">
                  <c:v>26214</c:v>
                </c:pt>
                <c:pt idx="6">
                  <c:v>85425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920-478E-AFDB-D0C3E87BA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1250296"/>
        <c:axId val="261248728"/>
      </c:barChart>
      <c:catAx>
        <c:axId val="261250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1248728"/>
        <c:crosses val="autoZero"/>
        <c:auto val="1"/>
        <c:lblAlgn val="ctr"/>
        <c:lblOffset val="100"/>
        <c:noMultiLvlLbl val="0"/>
      </c:catAx>
      <c:valAx>
        <c:axId val="2612487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1250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30976751080404"/>
          <c:y val="0.45087742321683477"/>
          <c:w val="0.21713729308666019"/>
          <c:h val="0.208771929824561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 b="0"/>
            </a:pPr>
            <a:r>
              <a:rPr lang="en-US" sz="1400" b="0"/>
              <a:t>Travis County Renter Households, 2015-2019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Estimates!$B$4</c:f>
              <c:strCache>
                <c:ptCount val="1"/>
                <c:pt idx="0">
                  <c:v>Severely Cost-Burdened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Estimates!$A$5:$A$11</c:f>
              <c:strCache>
                <c:ptCount val="7"/>
                <c:pt idx="0">
                  <c:v>  Less than $10,000</c:v>
                </c:pt>
                <c:pt idx="1">
                  <c:v>  $10,000 - $19,999</c:v>
                </c:pt>
                <c:pt idx="2">
                  <c:v>  $20,000 - $34,999</c:v>
                </c:pt>
                <c:pt idx="3">
                  <c:v>  $35,000 - $49,999</c:v>
                </c:pt>
                <c:pt idx="4">
                  <c:v>  $50,000 - $74,999</c:v>
                </c:pt>
                <c:pt idx="5">
                  <c:v>  $75,000 - $99,999</c:v>
                </c:pt>
                <c:pt idx="6">
                  <c:v>  $100,000 or more</c:v>
                </c:pt>
              </c:strCache>
            </c:strRef>
          </c:cat>
          <c:val>
            <c:numRef>
              <c:f>Estimates!$B$5:$B$11</c:f>
              <c:numCache>
                <c:formatCode>_(* #,##0_);_(* \(#,##0\);_(* "-"??_);_(@_)</c:formatCode>
                <c:ptCount val="7"/>
                <c:pt idx="0">
                  <c:v>11739</c:v>
                </c:pt>
                <c:pt idx="1">
                  <c:v>15242</c:v>
                </c:pt>
                <c:pt idx="2">
                  <c:v>16651</c:v>
                </c:pt>
                <c:pt idx="3">
                  <c:v>3635</c:v>
                </c:pt>
                <c:pt idx="4">
                  <c:v>972</c:v>
                </c:pt>
                <c:pt idx="5">
                  <c:v>147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5-4041-AA87-C8D698F0E847}"/>
            </c:ext>
          </c:extLst>
        </c:ser>
        <c:ser>
          <c:idx val="1"/>
          <c:order val="1"/>
          <c:tx>
            <c:strRef>
              <c:f>Estimates!$C$4</c:f>
              <c:strCache>
                <c:ptCount val="1"/>
                <c:pt idx="0">
                  <c:v>Cost-Burdened</c:v>
                </c:pt>
              </c:strCache>
            </c:strRef>
          </c:tx>
          <c:spPr>
            <a:solidFill>
              <a:srgbClr val="F8A81E"/>
            </a:solidFill>
            <a:ln w="25400">
              <a:noFill/>
            </a:ln>
          </c:spPr>
          <c:invertIfNegative val="0"/>
          <c:cat>
            <c:strRef>
              <c:f>Estimates!$A$5:$A$11</c:f>
              <c:strCache>
                <c:ptCount val="7"/>
                <c:pt idx="0">
                  <c:v>  Less than $10,000</c:v>
                </c:pt>
                <c:pt idx="1">
                  <c:v>  $10,000 - $19,999</c:v>
                </c:pt>
                <c:pt idx="2">
                  <c:v>  $20,000 - $34,999</c:v>
                </c:pt>
                <c:pt idx="3">
                  <c:v>  $35,000 - $49,999</c:v>
                </c:pt>
                <c:pt idx="4">
                  <c:v>  $50,000 - $74,999</c:v>
                </c:pt>
                <c:pt idx="5">
                  <c:v>  $75,000 - $99,999</c:v>
                </c:pt>
                <c:pt idx="6">
                  <c:v>  $100,000 or more</c:v>
                </c:pt>
              </c:strCache>
            </c:strRef>
          </c:cat>
          <c:val>
            <c:numRef>
              <c:f>Estimates!$C$5:$C$11</c:f>
              <c:numCache>
                <c:formatCode>_(* #,##0_);_(* \(#,##0\);_(* "-"??_);_(@_)</c:formatCode>
                <c:ptCount val="7"/>
                <c:pt idx="0">
                  <c:v>680</c:v>
                </c:pt>
                <c:pt idx="1">
                  <c:v>1757</c:v>
                </c:pt>
                <c:pt idx="2">
                  <c:v>15434</c:v>
                </c:pt>
                <c:pt idx="3">
                  <c:v>19051</c:v>
                </c:pt>
                <c:pt idx="4">
                  <c:v>13261</c:v>
                </c:pt>
                <c:pt idx="5">
                  <c:v>2559</c:v>
                </c:pt>
                <c:pt idx="6">
                  <c:v>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5-4041-AA87-C8D698F0E847}"/>
            </c:ext>
          </c:extLst>
        </c:ser>
        <c:ser>
          <c:idx val="2"/>
          <c:order val="2"/>
          <c:tx>
            <c:strRef>
              <c:f>Estimates!$D$4</c:f>
              <c:strCache>
                <c:ptCount val="1"/>
                <c:pt idx="0">
                  <c:v>Not Cost-Burdened</c:v>
                </c:pt>
              </c:strCache>
            </c:strRef>
          </c:tx>
          <c:spPr>
            <a:solidFill>
              <a:srgbClr val="72A365"/>
            </a:solidFill>
            <a:ln w="25400">
              <a:noFill/>
            </a:ln>
          </c:spPr>
          <c:invertIfNegative val="0"/>
          <c:cat>
            <c:strRef>
              <c:f>Estimates!$A$5:$A$11</c:f>
              <c:strCache>
                <c:ptCount val="7"/>
                <c:pt idx="0">
                  <c:v>  Less than $10,000</c:v>
                </c:pt>
                <c:pt idx="1">
                  <c:v>  $10,000 - $19,999</c:v>
                </c:pt>
                <c:pt idx="2">
                  <c:v>  $20,000 - $34,999</c:v>
                </c:pt>
                <c:pt idx="3">
                  <c:v>  $35,000 - $49,999</c:v>
                </c:pt>
                <c:pt idx="4">
                  <c:v>  $50,000 - $74,999</c:v>
                </c:pt>
                <c:pt idx="5">
                  <c:v>  $75,000 - $99,999</c:v>
                </c:pt>
                <c:pt idx="6">
                  <c:v>  $100,000 or more</c:v>
                </c:pt>
              </c:strCache>
            </c:strRef>
          </c:cat>
          <c:val>
            <c:numRef>
              <c:f>Estimates!$D$5:$D$11</c:f>
              <c:numCache>
                <c:formatCode>_(* #,##0_);_(* \(#,##0\);_(* "-"??_);_(@_)</c:formatCode>
                <c:ptCount val="7"/>
                <c:pt idx="0">
                  <c:v>6324</c:v>
                </c:pt>
                <c:pt idx="1">
                  <c:v>1611</c:v>
                </c:pt>
                <c:pt idx="2">
                  <c:v>3027</c:v>
                </c:pt>
                <c:pt idx="3">
                  <c:v>10866</c:v>
                </c:pt>
                <c:pt idx="4">
                  <c:v>32215</c:v>
                </c:pt>
                <c:pt idx="5">
                  <c:v>24865</c:v>
                </c:pt>
                <c:pt idx="6">
                  <c:v>44423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65-4041-AA87-C8D698F0E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1541848"/>
        <c:axId val="261542240"/>
      </c:barChart>
      <c:catAx>
        <c:axId val="261541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700"/>
            </a:pPr>
            <a:endParaRPr lang="en-US"/>
          </a:p>
        </c:txPr>
        <c:crossAx val="261542240"/>
        <c:crosses val="autoZero"/>
        <c:auto val="1"/>
        <c:lblAlgn val="ctr"/>
        <c:lblOffset val="100"/>
        <c:noMultiLvlLbl val="0"/>
      </c:catAx>
      <c:valAx>
        <c:axId val="26154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900"/>
            </a:pPr>
            <a:endParaRPr lang="en-US"/>
          </a:p>
        </c:txPr>
        <c:crossAx val="2615418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541020</xdr:colOff>
      <xdr:row>48</xdr:row>
      <xdr:rowOff>38100</xdr:rowOff>
    </xdr:from>
    <xdr:to>
      <xdr:col>6</xdr:col>
      <xdr:colOff>480060</xdr:colOff>
      <xdr:row>71</xdr:row>
      <xdr:rowOff>83820</xdr:rowOff>
    </xdr:to>
    <xdr:graphicFrame macro="">
      <xdr:nvGraphicFramePr>
        <xdr:cNvPr id="4635065" name="Chart 1">
          <a:extLst>
            <a:ext uri="{FF2B5EF4-FFF2-40B4-BE49-F238E27FC236}">
              <a16:creationId xmlns:a16="http://schemas.microsoft.com/office/drawing/2014/main" id="{00000000-0008-0000-0100-0000B9B94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472440</xdr:colOff>
      <xdr:row>55</xdr:row>
      <xdr:rowOff>45720</xdr:rowOff>
    </xdr:from>
    <xdr:to>
      <xdr:col>15</xdr:col>
      <xdr:colOff>449580</xdr:colOff>
      <xdr:row>70</xdr:row>
      <xdr:rowOff>30480</xdr:rowOff>
    </xdr:to>
    <xdr:graphicFrame macro="">
      <xdr:nvGraphicFramePr>
        <xdr:cNvPr id="4635066" name="Chart 6">
          <a:extLst>
            <a:ext uri="{FF2B5EF4-FFF2-40B4-BE49-F238E27FC236}">
              <a16:creationId xmlns:a16="http://schemas.microsoft.com/office/drawing/2014/main" id="{00000000-0008-0000-0100-0000BAB94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</xdr:colOff>
      <xdr:row>76</xdr:row>
      <xdr:rowOff>175260</xdr:rowOff>
    </xdr:from>
    <xdr:to>
      <xdr:col>6</xdr:col>
      <xdr:colOff>1325880</xdr:colOff>
      <xdr:row>100</xdr:row>
      <xdr:rowOff>38100</xdr:rowOff>
    </xdr:to>
    <xdr:graphicFrame macro="">
      <xdr:nvGraphicFramePr>
        <xdr:cNvPr id="4635067" name="Chart 1">
          <a:extLst>
            <a:ext uri="{FF2B5EF4-FFF2-40B4-BE49-F238E27FC236}">
              <a16:creationId xmlns:a16="http://schemas.microsoft.com/office/drawing/2014/main" id="{00000000-0008-0000-0100-0000BBB94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1028700</xdr:colOff>
      <xdr:row>77</xdr:row>
      <xdr:rowOff>53340</xdr:rowOff>
    </xdr:from>
    <xdr:to>
      <xdr:col>16</xdr:col>
      <xdr:colOff>556260</xdr:colOff>
      <xdr:row>100</xdr:row>
      <xdr:rowOff>99060</xdr:rowOff>
    </xdr:to>
    <xdr:graphicFrame macro="">
      <xdr:nvGraphicFramePr>
        <xdr:cNvPr id="4635068" name="Chart 1">
          <a:extLst>
            <a:ext uri="{FF2B5EF4-FFF2-40B4-BE49-F238E27FC236}">
              <a16:creationId xmlns:a16="http://schemas.microsoft.com/office/drawing/2014/main" id="{00000000-0008-0000-0100-0000BCB94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518160</xdr:colOff>
      <xdr:row>76</xdr:row>
      <xdr:rowOff>152400</xdr:rowOff>
    </xdr:from>
    <xdr:to>
      <xdr:col>29</xdr:col>
      <xdr:colOff>68580</xdr:colOff>
      <xdr:row>100</xdr:row>
      <xdr:rowOff>15240</xdr:rowOff>
    </xdr:to>
    <xdr:graphicFrame macro="">
      <xdr:nvGraphicFramePr>
        <xdr:cNvPr id="4635069" name="Chart 1">
          <a:extLst>
            <a:ext uri="{FF2B5EF4-FFF2-40B4-BE49-F238E27FC236}">
              <a16:creationId xmlns:a16="http://schemas.microsoft.com/office/drawing/2014/main" id="{00000000-0008-0000-0100-0000BDB94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739140</xdr:colOff>
      <xdr:row>133</xdr:row>
      <xdr:rowOff>121920</xdr:rowOff>
    </xdr:from>
    <xdr:to>
      <xdr:col>6</xdr:col>
      <xdr:colOff>381000</xdr:colOff>
      <xdr:row>157</xdr:row>
      <xdr:rowOff>76200</xdr:rowOff>
    </xdr:to>
    <xdr:graphicFrame macro="">
      <xdr:nvGraphicFramePr>
        <xdr:cNvPr id="4635070" name="Chart 4">
          <a:extLst>
            <a:ext uri="{FF2B5EF4-FFF2-40B4-BE49-F238E27FC236}">
              <a16:creationId xmlns:a16="http://schemas.microsoft.com/office/drawing/2014/main" id="{00000000-0008-0000-0100-0000BEB94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1066800</xdr:colOff>
      <xdr:row>133</xdr:row>
      <xdr:rowOff>15240</xdr:rowOff>
    </xdr:from>
    <xdr:to>
      <xdr:col>14</xdr:col>
      <xdr:colOff>480060</xdr:colOff>
      <xdr:row>157</xdr:row>
      <xdr:rowOff>60960</xdr:rowOff>
    </xdr:to>
    <xdr:graphicFrame macro="">
      <xdr:nvGraphicFramePr>
        <xdr:cNvPr id="4635071" name="Chart 5">
          <a:extLst>
            <a:ext uri="{FF2B5EF4-FFF2-40B4-BE49-F238E27FC236}">
              <a16:creationId xmlns:a16="http://schemas.microsoft.com/office/drawing/2014/main" id="{00000000-0008-0000-0100-0000BFB94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1356360</xdr:colOff>
      <xdr:row>164</xdr:row>
      <xdr:rowOff>76200</xdr:rowOff>
    </xdr:from>
    <xdr:to>
      <xdr:col>6</xdr:col>
      <xdr:colOff>998220</xdr:colOff>
      <xdr:row>188</xdr:row>
      <xdr:rowOff>30480</xdr:rowOff>
    </xdr:to>
    <xdr:graphicFrame macro="">
      <xdr:nvGraphicFramePr>
        <xdr:cNvPr id="4635072" name="Chart 13">
          <a:extLst>
            <a:ext uri="{FF2B5EF4-FFF2-40B4-BE49-F238E27FC236}">
              <a16:creationId xmlns:a16="http://schemas.microsoft.com/office/drawing/2014/main" id="{00000000-0008-0000-0100-0000C0B94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8</xdr:col>
      <xdr:colOff>76200</xdr:colOff>
      <xdr:row>160</xdr:row>
      <xdr:rowOff>167640</xdr:rowOff>
    </xdr:from>
    <xdr:to>
      <xdr:col>17</xdr:col>
      <xdr:colOff>53340</xdr:colOff>
      <xdr:row>184</xdr:row>
      <xdr:rowOff>121920</xdr:rowOff>
    </xdr:to>
    <xdr:pic>
      <xdr:nvPicPr>
        <xdr:cNvPr id="4635073" name="Picture 2">
          <a:extLst>
            <a:ext uri="{FF2B5EF4-FFF2-40B4-BE49-F238E27FC236}">
              <a16:creationId xmlns:a16="http://schemas.microsoft.com/office/drawing/2014/main" id="{00000000-0008-0000-0100-0000C1B94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29626560"/>
          <a:ext cx="7818120" cy="434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933873</xdr:colOff>
      <xdr:row>1</xdr:row>
      <xdr:rowOff>14392</xdr:rowOff>
    </xdr:from>
    <xdr:to>
      <xdr:col>7</xdr:col>
      <xdr:colOff>324273</xdr:colOff>
      <xdr:row>14</xdr:row>
      <xdr:rowOff>176106</xdr:rowOff>
    </xdr:to>
    <xdr:graphicFrame macro="">
      <xdr:nvGraphicFramePr>
        <xdr:cNvPr id="4635074" name="Chart 1">
          <a:extLst>
            <a:ext uri="{FF2B5EF4-FFF2-40B4-BE49-F238E27FC236}">
              <a16:creationId xmlns:a16="http://schemas.microsoft.com/office/drawing/2014/main" id="{00000000-0008-0000-0100-0000C2B94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1494692</xdr:colOff>
      <xdr:row>2</xdr:row>
      <xdr:rowOff>29308</xdr:rowOff>
    </xdr:from>
    <xdr:to>
      <xdr:col>11</xdr:col>
      <xdr:colOff>370378</xdr:colOff>
      <xdr:row>16</xdr:row>
      <xdr:rowOff>14372</xdr:rowOff>
    </xdr:to>
    <xdr:pic>
      <xdr:nvPicPr>
        <xdr:cNvPr id="3" name="Picture 2" title="Data is ACS 5-Year, thus should not be compared year to year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068538" y="400539"/>
          <a:ext cx="4590686" cy="2603218"/>
        </a:xfrm>
        <a:prstGeom prst="rect">
          <a:avLst/>
        </a:prstGeom>
      </xdr:spPr>
    </xdr:pic>
    <xdr:clientData/>
  </xdr:twoCellAnchor>
  <xdr:twoCellAnchor>
    <xdr:from>
      <xdr:col>8</xdr:col>
      <xdr:colOff>9769</xdr:colOff>
      <xdr:row>1</xdr:row>
      <xdr:rowOff>9769</xdr:rowOff>
    </xdr:from>
    <xdr:to>
      <xdr:col>10</xdr:col>
      <xdr:colOff>1221153</xdr:colOff>
      <xdr:row>2</xdr:row>
      <xdr:rowOff>107461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195538" y="195384"/>
          <a:ext cx="3946769" cy="2833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Data is ACS 5-Year, thus </a:t>
          </a:r>
          <a:r>
            <a:rPr lang="en-US" sz="1100" baseline="0"/>
            <a:t>should</a:t>
          </a:r>
          <a:r>
            <a:rPr lang="en-US" sz="1100"/>
            <a:t> not be compared year to year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0.78522</cdr:x>
      <cdr:y>0.70792</cdr:y>
    </cdr:from>
    <cdr:to>
      <cdr:x>0.94687</cdr:x>
      <cdr:y>0.85388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72174" y="3233739"/>
          <a:ext cx="1228725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800"/>
            </a:lnSpc>
          </a:pPr>
          <a:r>
            <a:rPr lang="en-US" sz="800">
              <a:latin typeface="Corbel" panose="020B0503020204020204" pitchFamily="34" charset="0"/>
            </a:rPr>
            <a:t>Note: Numbers represent total percent of households in income group that are cost-burdened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0.78522</cdr:x>
      <cdr:y>0.70792</cdr:y>
    </cdr:from>
    <cdr:to>
      <cdr:x>0.94687</cdr:x>
      <cdr:y>0.85388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72174" y="3233739"/>
          <a:ext cx="1228725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800"/>
            </a:lnSpc>
          </a:pPr>
          <a:r>
            <a:rPr lang="en-US" sz="800">
              <a:latin typeface="Corbel" panose="020B0503020204020204" pitchFamily="34" charset="0"/>
            </a:rPr>
            <a:t>Note: Numbers represent total percent of households in income group that are cost-burdened</a:t>
          </a:r>
        </a:p>
      </cdr:txBody>
    </cdr:sp>
  </cdr:relSizeAnchor>
  <cdr:relSizeAnchor xmlns:cdr="http://schemas.openxmlformats.org/drawingml/2006/chartDrawing">
    <cdr:from>
      <cdr:x>0.50378</cdr:x>
      <cdr:y>0.17597</cdr:y>
    </cdr:from>
    <cdr:to>
      <cdr:x>0.50378</cdr:x>
      <cdr:y>0.87082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75FA4259-1499-4EF0-8EAA-7C54A95C6D54}"/>
            </a:ext>
          </a:extLst>
        </cdr:cNvPr>
        <cdr:cNvCxnSpPr/>
      </cdr:nvCxnSpPr>
      <cdr:spPr>
        <a:xfrm xmlns:a="http://schemas.openxmlformats.org/drawingml/2006/main" flipV="1">
          <a:off x="3838575" y="676275"/>
          <a:ext cx="0" cy="334327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0.27847</cdr:x>
      <cdr:y>0.19257</cdr:y>
    </cdr:from>
    <cdr:to>
      <cdr:x>0.51882</cdr:x>
      <cdr:y>0.2631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124075" y="755650"/>
          <a:ext cx="1828800" cy="339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Corbel" panose="020B0503020204020204" pitchFamily="34" charset="0"/>
            </a:rPr>
            <a:t>Median Household</a:t>
          </a:r>
          <a:r>
            <a:rPr lang="en-US" sz="1000" b="1" baseline="0">
              <a:latin typeface="Corbel" panose="020B0503020204020204" pitchFamily="34" charset="0"/>
            </a:rPr>
            <a:t> Income: </a:t>
          </a:r>
        </a:p>
        <a:p xmlns:a="http://schemas.openxmlformats.org/drawingml/2006/main">
          <a:r>
            <a:rPr lang="en-US" sz="1000" b="1" baseline="0">
              <a:latin typeface="Corbel" panose="020B0503020204020204" pitchFamily="34" charset="0"/>
            </a:rPr>
            <a:t>$58,025</a:t>
          </a:r>
          <a:endParaRPr lang="en-US" sz="1000" b="1">
            <a:latin typeface="Corbel" panose="020B0503020204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548640</xdr:colOff>
      <xdr:row>48</xdr:row>
      <xdr:rowOff>83820</xdr:rowOff>
    </xdr:from>
    <xdr:to>
      <xdr:col>7</xdr:col>
      <xdr:colOff>777240</xdr:colOff>
      <xdr:row>72</xdr:row>
      <xdr:rowOff>76200</xdr:rowOff>
    </xdr:to>
    <xdr:graphicFrame macro="">
      <xdr:nvGraphicFramePr>
        <xdr:cNvPr id="2724" name="Chart 1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388620</xdr:colOff>
      <xdr:row>47</xdr:row>
      <xdr:rowOff>137160</xdr:rowOff>
    </xdr:from>
    <xdr:to>
      <xdr:col>17</xdr:col>
      <xdr:colOff>144780</xdr:colOff>
      <xdr:row>71</xdr:row>
      <xdr:rowOff>129540</xdr:rowOff>
    </xdr:to>
    <xdr:graphicFrame macro="">
      <xdr:nvGraphicFramePr>
        <xdr:cNvPr id="2725" name="Chart 2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3"/>
  <sheetViews>
    <sheetView zoomScale="80" zoomScaleNormal="80" workbookViewId="0">
      <selection activeCell="H29" sqref="H29:H30"/>
    </sheetView>
  </sheetViews>
  <sheetFormatPr defaultRowHeight="14.4"/>
  <cols>
    <col min="2" max="2" width="18.88671875" bestFit="1" customWidth="1"/>
    <col min="3" max="3" width="22.88671875" bestFit="1" customWidth="1"/>
    <col min="4" max="4" width="14.44140625" bestFit="1" customWidth="1"/>
    <col min="5" max="5" width="18.33203125" bestFit="1" customWidth="1"/>
  </cols>
  <sheetData>
    <row r="2" spans="2:10" ht="15" thickBot="1">
      <c r="B2" s="10" t="s">
        <v>45</v>
      </c>
    </row>
    <row r="3" spans="2:10" ht="15" thickBot="1">
      <c r="B3" s="31"/>
      <c r="C3" s="31" t="s">
        <v>42</v>
      </c>
      <c r="D3" s="31" t="s">
        <v>41</v>
      </c>
      <c r="E3" s="31" t="s">
        <v>40</v>
      </c>
      <c r="H3" s="56" t="s">
        <v>8</v>
      </c>
      <c r="I3" t="s">
        <v>81</v>
      </c>
      <c r="J3" t="s">
        <v>82</v>
      </c>
    </row>
    <row r="4" spans="2:10" ht="15" thickBot="1">
      <c r="B4" s="32" t="s">
        <v>0</v>
      </c>
      <c r="C4" s="45">
        <v>11739</v>
      </c>
      <c r="D4" s="45">
        <v>680</v>
      </c>
      <c r="E4" s="45">
        <v>6324</v>
      </c>
      <c r="G4" s="14"/>
      <c r="H4" s="14">
        <f>SUM(C4:E10)</f>
        <v>225010</v>
      </c>
      <c r="I4" s="14">
        <f>SUM(C11:D11)</f>
        <v>101679</v>
      </c>
      <c r="J4" s="58">
        <f>I4/H4</f>
        <v>0.45188658281854138</v>
      </c>
    </row>
    <row r="5" spans="2:10" ht="15" thickBot="1">
      <c r="B5" s="32" t="s">
        <v>1</v>
      </c>
      <c r="C5" s="45">
        <v>15242</v>
      </c>
      <c r="D5" s="45">
        <v>1757</v>
      </c>
      <c r="E5" s="45">
        <v>1611</v>
      </c>
    </row>
    <row r="6" spans="2:10" ht="15" thickBot="1">
      <c r="B6" s="32" t="s">
        <v>2</v>
      </c>
      <c r="C6" s="45">
        <v>16651</v>
      </c>
      <c r="D6" s="45">
        <v>15434</v>
      </c>
      <c r="E6" s="45">
        <v>3027</v>
      </c>
    </row>
    <row r="7" spans="2:10" ht="15" thickBot="1">
      <c r="B7" s="32" t="s">
        <v>3</v>
      </c>
      <c r="C7" s="45">
        <v>3635</v>
      </c>
      <c r="D7" s="45">
        <v>19051</v>
      </c>
      <c r="E7" s="45">
        <v>10866</v>
      </c>
    </row>
    <row r="8" spans="2:10" ht="15" thickBot="1">
      <c r="B8" s="32" t="s">
        <v>4</v>
      </c>
      <c r="C8" s="45">
        <v>972</v>
      </c>
      <c r="D8" s="45">
        <v>13261</v>
      </c>
      <c r="E8" s="45">
        <v>32215</v>
      </c>
    </row>
    <row r="9" spans="2:10" ht="15" thickBot="1">
      <c r="B9" s="32" t="s">
        <v>5</v>
      </c>
      <c r="C9" s="45">
        <v>147</v>
      </c>
      <c r="D9" s="45">
        <v>2559</v>
      </c>
      <c r="E9" s="45">
        <v>24865</v>
      </c>
    </row>
    <row r="10" spans="2:10" ht="15" thickBot="1">
      <c r="B10" s="32" t="s">
        <v>6</v>
      </c>
      <c r="C10" s="45">
        <v>0</v>
      </c>
      <c r="D10" s="45">
        <v>551</v>
      </c>
      <c r="E10" s="45">
        <v>44423</v>
      </c>
      <c r="H10" t="s">
        <v>80</v>
      </c>
    </row>
    <row r="11" spans="2:10">
      <c r="C11" s="14">
        <f>SUM(C4:C10)</f>
        <v>48386</v>
      </c>
      <c r="D11" s="14">
        <f>SUM(D4:D10)</f>
        <v>53293</v>
      </c>
      <c r="F11" s="14"/>
      <c r="H11" s="57">
        <f>C20/H4</f>
        <v>0.19391138171636815</v>
      </c>
    </row>
    <row r="12" spans="2:10">
      <c r="B12" t="s">
        <v>74</v>
      </c>
    </row>
    <row r="13" spans="2:10">
      <c r="C13" t="s">
        <v>44</v>
      </c>
    </row>
    <row r="16" spans="2:10">
      <c r="C16" s="14" t="s">
        <v>68</v>
      </c>
      <c r="D16" s="14"/>
      <c r="E16" s="14" t="s">
        <v>69</v>
      </c>
      <c r="G16" s="14" t="s">
        <v>70</v>
      </c>
      <c r="I16" s="14"/>
    </row>
    <row r="17" spans="3:7">
      <c r="C17" s="14">
        <f>SUM(C4:D6)</f>
        <v>61503</v>
      </c>
      <c r="D17" s="14"/>
      <c r="E17" s="14">
        <f>SUM(C4:E6)</f>
        <v>72465</v>
      </c>
      <c r="G17" s="55">
        <f>C17/E17</f>
        <v>0.84872697164148214</v>
      </c>
    </row>
    <row r="18" spans="3:7">
      <c r="G18" s="47"/>
    </row>
    <row r="19" spans="3:7">
      <c r="C19" t="s">
        <v>71</v>
      </c>
      <c r="D19" t="s">
        <v>72</v>
      </c>
    </row>
    <row r="20" spans="3:7">
      <c r="C20" s="14">
        <f>SUM(C4:C6)</f>
        <v>43632</v>
      </c>
      <c r="D20" s="58">
        <f>D11/H4</f>
        <v>0.23684725123327852</v>
      </c>
    </row>
    <row r="22" spans="3:7">
      <c r="D22" t="s">
        <v>73</v>
      </c>
    </row>
    <row r="23" spans="3:7">
      <c r="D23" s="58">
        <f>C20/(SUM(C4:E6))</f>
        <v>0.60211136410681021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T196"/>
  <sheetViews>
    <sheetView tabSelected="1" zoomScale="90" zoomScaleNormal="90" workbookViewId="0">
      <selection activeCell="B27" sqref="B27"/>
    </sheetView>
  </sheetViews>
  <sheetFormatPr defaultRowHeight="14.4"/>
  <cols>
    <col min="1" max="7" width="19.88671875" customWidth="1"/>
    <col min="8" max="8" width="23.5546875" customWidth="1"/>
    <col min="9" max="11" width="19.88671875" customWidth="1"/>
    <col min="12" max="17" width="9.109375" customWidth="1"/>
    <col min="18" max="18" width="20" customWidth="1"/>
    <col min="19" max="19" width="13.44140625" customWidth="1"/>
  </cols>
  <sheetData>
    <row r="3" spans="1:18" ht="15" thickBot="1"/>
    <row r="4" spans="1:18">
      <c r="A4" s="59" t="s">
        <v>75</v>
      </c>
      <c r="B4" s="25" t="s">
        <v>42</v>
      </c>
      <c r="C4" s="25" t="s">
        <v>41</v>
      </c>
      <c r="D4" s="26" t="s">
        <v>40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>
      <c r="A5" s="27" t="s">
        <v>46</v>
      </c>
      <c r="B5" s="51">
        <v>11739</v>
      </c>
      <c r="C5" s="51">
        <v>680</v>
      </c>
      <c r="D5" s="52">
        <v>6324</v>
      </c>
      <c r="F5" s="1"/>
      <c r="G5" s="16"/>
      <c r="J5" s="16"/>
      <c r="K5" s="16"/>
      <c r="L5" s="16"/>
      <c r="M5" s="16"/>
      <c r="N5" s="16"/>
      <c r="O5" s="16"/>
      <c r="P5" s="16"/>
      <c r="Q5" s="16"/>
      <c r="R5" s="16"/>
    </row>
    <row r="6" spans="1:18">
      <c r="A6" s="27" t="s">
        <v>47</v>
      </c>
      <c r="B6" s="51">
        <v>15242</v>
      </c>
      <c r="C6" s="51">
        <v>1757</v>
      </c>
      <c r="D6" s="52">
        <v>1611</v>
      </c>
      <c r="F6" s="1"/>
      <c r="G6" s="16"/>
      <c r="H6" s="29"/>
      <c r="J6" s="16"/>
      <c r="K6" s="30"/>
      <c r="L6" s="16"/>
      <c r="M6" s="1"/>
      <c r="N6" s="16"/>
      <c r="O6" s="29"/>
      <c r="P6" s="16"/>
      <c r="Q6" s="16"/>
      <c r="R6" s="16"/>
    </row>
    <row r="7" spans="1:18">
      <c r="A7" s="27" t="s">
        <v>48</v>
      </c>
      <c r="B7" s="51">
        <v>16651</v>
      </c>
      <c r="C7" s="51">
        <v>15434</v>
      </c>
      <c r="D7" s="52">
        <v>3027</v>
      </c>
      <c r="F7" s="1"/>
      <c r="G7" s="16"/>
      <c r="H7" s="29"/>
      <c r="J7" s="16"/>
      <c r="K7" s="16"/>
      <c r="L7" s="16"/>
      <c r="M7" s="16"/>
      <c r="N7" s="16"/>
      <c r="O7" s="16"/>
      <c r="P7" s="16"/>
      <c r="Q7" s="16"/>
      <c r="R7" s="16"/>
    </row>
    <row r="8" spans="1:18">
      <c r="A8" s="27" t="s">
        <v>49</v>
      </c>
      <c r="B8" s="51">
        <v>3635</v>
      </c>
      <c r="C8" s="51">
        <v>19051</v>
      </c>
      <c r="D8" s="52">
        <v>10866</v>
      </c>
      <c r="F8" s="1"/>
      <c r="G8" s="16"/>
      <c r="H8" s="29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>
      <c r="A9" s="27" t="s">
        <v>50</v>
      </c>
      <c r="B9" s="51">
        <v>972</v>
      </c>
      <c r="C9" s="51">
        <v>13261</v>
      </c>
      <c r="D9" s="52">
        <v>32215</v>
      </c>
      <c r="F9" s="1"/>
      <c r="G9" s="16"/>
      <c r="H9" s="29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>
      <c r="A10" s="27" t="s">
        <v>51</v>
      </c>
      <c r="B10" s="51">
        <v>147</v>
      </c>
      <c r="C10" s="51">
        <v>2559</v>
      </c>
      <c r="D10" s="52">
        <v>24865</v>
      </c>
      <c r="F10" s="1"/>
      <c r="G10" s="16"/>
      <c r="H10" s="29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5" thickBot="1">
      <c r="A11" s="28" t="s">
        <v>52</v>
      </c>
      <c r="B11" s="53">
        <v>0</v>
      </c>
      <c r="C11" s="53">
        <v>551</v>
      </c>
      <c r="D11" s="54">
        <v>44423</v>
      </c>
      <c r="F11" s="1"/>
      <c r="G11" s="16"/>
      <c r="H11" s="29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3" spans="1:18">
      <c r="C13" s="33"/>
      <c r="D13" s="33"/>
    </row>
    <row r="16" spans="1:18">
      <c r="A16" t="s">
        <v>16</v>
      </c>
    </row>
    <row r="17" spans="2:12">
      <c r="B17" t="s">
        <v>17</v>
      </c>
      <c r="C17" t="s">
        <v>18</v>
      </c>
    </row>
    <row r="18" spans="2:12">
      <c r="K18" s="15"/>
    </row>
    <row r="19" spans="2:12">
      <c r="K19" s="15"/>
      <c r="L19" s="15"/>
    </row>
    <row r="39" spans="18:20">
      <c r="S39" s="16" t="s">
        <v>8</v>
      </c>
      <c r="T39" t="s">
        <v>14</v>
      </c>
    </row>
    <row r="40" spans="18:20">
      <c r="R40" t="s">
        <v>0</v>
      </c>
      <c r="S40" s="17">
        <v>24457</v>
      </c>
      <c r="T40" s="14">
        <v>22621</v>
      </c>
    </row>
    <row r="41" spans="18:20">
      <c r="R41" t="s">
        <v>1</v>
      </c>
      <c r="S41" s="17">
        <v>26868</v>
      </c>
      <c r="T41" s="14">
        <v>31961</v>
      </c>
    </row>
    <row r="42" spans="18:20">
      <c r="R42" t="s">
        <v>2</v>
      </c>
      <c r="S42" s="17">
        <v>41010</v>
      </c>
      <c r="T42" s="14">
        <v>45866</v>
      </c>
    </row>
    <row r="43" spans="18:20">
      <c r="R43" t="s">
        <v>3</v>
      </c>
      <c r="S43" s="17">
        <v>34582</v>
      </c>
      <c r="T43" s="14">
        <v>26214</v>
      </c>
    </row>
    <row r="44" spans="18:20">
      <c r="R44" t="s">
        <v>4</v>
      </c>
      <c r="S44" s="17">
        <v>34566</v>
      </c>
      <c r="T44" s="14">
        <v>18366</v>
      </c>
    </row>
    <row r="45" spans="18:20">
      <c r="R45" t="s">
        <v>5</v>
      </c>
      <c r="S45" s="17">
        <v>17954</v>
      </c>
      <c r="T45" s="14">
        <v>5555</v>
      </c>
    </row>
    <row r="46" spans="18:20">
      <c r="R46" t="s">
        <v>6</v>
      </c>
      <c r="S46" s="17">
        <v>19248</v>
      </c>
      <c r="T46" s="14">
        <v>6187</v>
      </c>
    </row>
    <row r="53" spans="8:8">
      <c r="H53" t="s">
        <v>25</v>
      </c>
    </row>
    <row r="54" spans="8:8">
      <c r="H54" t="e">
        <f>CORREL(#REF!,#REF!)</f>
        <v>#REF!</v>
      </c>
    </row>
    <row r="111" spans="1:11">
      <c r="B111" s="3" t="s">
        <v>7</v>
      </c>
      <c r="C111" s="3" t="s">
        <v>8</v>
      </c>
      <c r="D111" s="3" t="s">
        <v>9</v>
      </c>
      <c r="E111" s="3" t="s">
        <v>10</v>
      </c>
      <c r="F111" s="5" t="s">
        <v>26</v>
      </c>
      <c r="G111" s="5" t="s">
        <v>27</v>
      </c>
      <c r="I111" s="5" t="s">
        <v>13</v>
      </c>
      <c r="J111" s="5" t="s">
        <v>15</v>
      </c>
      <c r="K111" s="5" t="s">
        <v>14</v>
      </c>
    </row>
    <row r="112" spans="1:11">
      <c r="A112" s="2" t="s">
        <v>0</v>
      </c>
      <c r="B112" s="4">
        <v>5184</v>
      </c>
      <c r="C112" s="4">
        <v>24457</v>
      </c>
      <c r="D112" s="7">
        <v>18863</v>
      </c>
      <c r="E112" s="4">
        <v>3758</v>
      </c>
      <c r="F112" s="12">
        <f>C112-D112</f>
        <v>5594</v>
      </c>
      <c r="G112" s="12">
        <f t="shared" ref="G112:G118" si="0">B112-E112</f>
        <v>1426</v>
      </c>
      <c r="I112" s="4">
        <v>29641</v>
      </c>
      <c r="J112" s="13">
        <v>0.76316588509159611</v>
      </c>
      <c r="K112" s="4">
        <v>22621</v>
      </c>
    </row>
    <row r="113" spans="1:12">
      <c r="A113" s="2" t="s">
        <v>1</v>
      </c>
      <c r="B113" s="4">
        <v>8382</v>
      </c>
      <c r="C113" s="4">
        <v>26868</v>
      </c>
      <c r="D113" s="7">
        <v>25295</v>
      </c>
      <c r="E113" s="4">
        <v>6666</v>
      </c>
      <c r="F113" s="12">
        <f t="shared" ref="F113:F118" si="1">C113-D113</f>
        <v>1573</v>
      </c>
      <c r="G113" s="12">
        <f t="shared" si="0"/>
        <v>1716</v>
      </c>
      <c r="I113" s="4">
        <v>35250</v>
      </c>
      <c r="J113" s="13">
        <v>0.90669503546099295</v>
      </c>
      <c r="K113" s="4">
        <v>31961</v>
      </c>
    </row>
    <row r="114" spans="1:12">
      <c r="A114" s="2" t="s">
        <v>2</v>
      </c>
      <c r="B114" s="4">
        <v>17875</v>
      </c>
      <c r="C114" s="4">
        <v>41010</v>
      </c>
      <c r="D114" s="7">
        <v>34104</v>
      </c>
      <c r="E114" s="4">
        <v>11762</v>
      </c>
      <c r="F114" s="12">
        <f t="shared" si="1"/>
        <v>6906</v>
      </c>
      <c r="G114" s="12">
        <f t="shared" si="0"/>
        <v>6113</v>
      </c>
      <c r="I114" s="4">
        <v>58885</v>
      </c>
      <c r="J114" s="13">
        <v>0.77890804109705358</v>
      </c>
      <c r="K114" s="4">
        <v>45866</v>
      </c>
    </row>
    <row r="115" spans="1:12">
      <c r="A115" s="2" t="s">
        <v>3</v>
      </c>
      <c r="B115" s="4">
        <v>22145</v>
      </c>
      <c r="C115" s="4">
        <v>34582</v>
      </c>
      <c r="D115" s="7">
        <v>13973</v>
      </c>
      <c r="E115" s="4">
        <v>12241</v>
      </c>
      <c r="F115" s="12">
        <f t="shared" si="1"/>
        <v>20609</v>
      </c>
      <c r="G115" s="12">
        <f t="shared" si="0"/>
        <v>9904</v>
      </c>
      <c r="I115" s="4">
        <v>56727</v>
      </c>
      <c r="J115" s="13">
        <v>0.46210799090380245</v>
      </c>
      <c r="K115" s="4">
        <v>26214</v>
      </c>
    </row>
    <row r="116" spans="1:12">
      <c r="A116" s="2" t="s">
        <v>4</v>
      </c>
      <c r="B116" s="4">
        <v>37156</v>
      </c>
      <c r="C116" s="4">
        <v>34566</v>
      </c>
      <c r="D116" s="7">
        <v>5364</v>
      </c>
      <c r="E116" s="4">
        <v>13002</v>
      </c>
      <c r="F116" s="12">
        <f t="shared" si="1"/>
        <v>29202</v>
      </c>
      <c r="G116" s="12">
        <f t="shared" si="0"/>
        <v>24154</v>
      </c>
      <c r="I116" s="4">
        <v>71722</v>
      </c>
      <c r="J116" s="13">
        <v>0.25607205599397675</v>
      </c>
      <c r="K116" s="4">
        <v>18366</v>
      </c>
    </row>
    <row r="117" spans="1:12">
      <c r="A117" s="2" t="s">
        <v>5</v>
      </c>
      <c r="B117" s="4">
        <v>31146</v>
      </c>
      <c r="C117" s="4">
        <v>17954</v>
      </c>
      <c r="D117" s="8">
        <v>623</v>
      </c>
      <c r="E117" s="4">
        <v>4932</v>
      </c>
      <c r="F117" s="12">
        <f t="shared" si="1"/>
        <v>17331</v>
      </c>
      <c r="G117" s="12">
        <f t="shared" si="0"/>
        <v>26214</v>
      </c>
      <c r="I117" s="4">
        <v>49100</v>
      </c>
      <c r="J117" s="13">
        <v>0.11313645621181263</v>
      </c>
      <c r="K117" s="4">
        <v>5555</v>
      </c>
    </row>
    <row r="118" spans="1:12">
      <c r="A118" s="2" t="s">
        <v>6</v>
      </c>
      <c r="B118" s="4">
        <v>91303</v>
      </c>
      <c r="C118" s="4">
        <v>19248</v>
      </c>
      <c r="D118" s="8">
        <v>309</v>
      </c>
      <c r="E118" s="4">
        <v>5878</v>
      </c>
      <c r="F118" s="12">
        <f t="shared" si="1"/>
        <v>18939</v>
      </c>
      <c r="G118" s="12">
        <f t="shared" si="0"/>
        <v>85425</v>
      </c>
      <c r="I118" s="4">
        <v>110551</v>
      </c>
      <c r="J118" s="13">
        <v>5.5965120170780903E-2</v>
      </c>
      <c r="K118" s="4">
        <v>6187</v>
      </c>
    </row>
    <row r="121" spans="1:12">
      <c r="B121" s="3" t="s">
        <v>28</v>
      </c>
      <c r="C121" s="5" t="s">
        <v>29</v>
      </c>
      <c r="D121" s="3" t="s">
        <v>30</v>
      </c>
      <c r="E121" s="5" t="s">
        <v>31</v>
      </c>
      <c r="I121" s="3" t="s">
        <v>28</v>
      </c>
      <c r="J121" s="5" t="s">
        <v>29</v>
      </c>
      <c r="K121" s="3" t="s">
        <v>30</v>
      </c>
      <c r="L121" s="5" t="s">
        <v>31</v>
      </c>
    </row>
    <row r="122" spans="1:12">
      <c r="A122" s="2" t="s">
        <v>0</v>
      </c>
      <c r="B122" s="7">
        <v>18863</v>
      </c>
      <c r="C122" s="12">
        <v>5594</v>
      </c>
      <c r="D122" s="4">
        <v>3758</v>
      </c>
      <c r="E122" s="12">
        <v>1426</v>
      </c>
      <c r="H122" s="2" t="s">
        <v>0</v>
      </c>
      <c r="I122" s="18">
        <f>B122/$I$112</f>
        <v>0.63638203839276675</v>
      </c>
      <c r="J122" s="18">
        <f>C122/$I$112</f>
        <v>0.18872507675179651</v>
      </c>
      <c r="K122" s="18">
        <f>D122/$I$112</f>
        <v>0.12678384669882933</v>
      </c>
      <c r="L122" s="18">
        <f>E122/$I$112</f>
        <v>4.81090381566074E-2</v>
      </c>
    </row>
    <row r="123" spans="1:12">
      <c r="A123" s="2" t="s">
        <v>1</v>
      </c>
      <c r="B123" s="7">
        <v>25295</v>
      </c>
      <c r="C123" s="12">
        <v>1573</v>
      </c>
      <c r="D123" s="4">
        <v>6666</v>
      </c>
      <c r="E123" s="12">
        <v>1716</v>
      </c>
      <c r="H123" s="2" t="s">
        <v>1</v>
      </c>
      <c r="I123" s="18">
        <f>B123/$I$113</f>
        <v>0.71758865248226955</v>
      </c>
      <c r="J123" s="18">
        <f>C123/$I$113</f>
        <v>4.4624113475177307E-2</v>
      </c>
      <c r="K123" s="18">
        <f>D123/$I$113</f>
        <v>0.1891063829787234</v>
      </c>
      <c r="L123" s="18">
        <f>E123/$I$113</f>
        <v>4.8680851063829786E-2</v>
      </c>
    </row>
    <row r="124" spans="1:12">
      <c r="A124" s="2" t="s">
        <v>2</v>
      </c>
      <c r="B124" s="7">
        <v>34104</v>
      </c>
      <c r="C124" s="12">
        <v>6906</v>
      </c>
      <c r="D124" s="4">
        <v>11762</v>
      </c>
      <c r="E124" s="12">
        <v>6113</v>
      </c>
      <c r="H124" s="2" t="s">
        <v>2</v>
      </c>
      <c r="I124" s="18">
        <f>B124/$I$114</f>
        <v>0.57916277490022927</v>
      </c>
      <c r="J124" s="18">
        <f>C124/$I$114</f>
        <v>0.11727944298208372</v>
      </c>
      <c r="K124" s="18">
        <f>D124/$I$114</f>
        <v>0.19974526619682431</v>
      </c>
      <c r="L124" s="18">
        <f>E124/$I$114</f>
        <v>0.1038125159208627</v>
      </c>
    </row>
    <row r="125" spans="1:12">
      <c r="A125" s="2" t="s">
        <v>3</v>
      </c>
      <c r="B125" s="7">
        <v>13973</v>
      </c>
      <c r="C125" s="12">
        <v>20609</v>
      </c>
      <c r="D125" s="4">
        <v>12241</v>
      </c>
      <c r="E125" s="12">
        <v>9904</v>
      </c>
      <c r="H125" s="2" t="s">
        <v>3</v>
      </c>
      <c r="I125" s="18">
        <f>B125/$I$115</f>
        <v>0.24632009448763376</v>
      </c>
      <c r="J125" s="18">
        <f>C125/$I$115</f>
        <v>0.36330142612865124</v>
      </c>
      <c r="K125" s="18">
        <f>D125/$I$115</f>
        <v>0.21578789641616866</v>
      </c>
      <c r="L125" s="18">
        <f>E125/$I$115</f>
        <v>0.17459058296754632</v>
      </c>
    </row>
    <row r="126" spans="1:12">
      <c r="A126" s="2" t="s">
        <v>4</v>
      </c>
      <c r="B126" s="7">
        <v>5364</v>
      </c>
      <c r="C126" s="12">
        <v>29202</v>
      </c>
      <c r="D126" s="4">
        <v>13002</v>
      </c>
      <c r="E126" s="12">
        <v>24154</v>
      </c>
      <c r="H126" s="2" t="s">
        <v>4</v>
      </c>
      <c r="I126" s="18">
        <f>B126/$I$116</f>
        <v>7.4788767742115389E-2</v>
      </c>
      <c r="J126" s="18">
        <f>C126/$I$116</f>
        <v>0.40715540559382057</v>
      </c>
      <c r="K126" s="18">
        <f>D126/$I$116</f>
        <v>0.18128328825186135</v>
      </c>
      <c r="L126" s="18">
        <f>E126/$I$116</f>
        <v>0.33677253841220267</v>
      </c>
    </row>
    <row r="127" spans="1:12">
      <c r="A127" s="2" t="s">
        <v>5</v>
      </c>
      <c r="B127" s="8">
        <v>623</v>
      </c>
      <c r="C127" s="12">
        <v>17331</v>
      </c>
      <c r="D127" s="4">
        <v>4932</v>
      </c>
      <c r="E127" s="12">
        <v>26214</v>
      </c>
      <c r="H127" s="2" t="s">
        <v>5</v>
      </c>
      <c r="I127" s="18">
        <f>B127/$I$117</f>
        <v>1.2688391038696538E-2</v>
      </c>
      <c r="J127" s="18">
        <f>C127/$I$117</f>
        <v>0.35297352342158861</v>
      </c>
      <c r="K127" s="18">
        <f>D127/$I$117</f>
        <v>0.10044806517311609</v>
      </c>
      <c r="L127" s="18">
        <f>E127/$I$117</f>
        <v>0.53389002036659883</v>
      </c>
    </row>
    <row r="128" spans="1:12">
      <c r="A128" s="2" t="s">
        <v>6</v>
      </c>
      <c r="B128" s="8">
        <v>309</v>
      </c>
      <c r="C128" s="12">
        <v>18939</v>
      </c>
      <c r="D128" s="4">
        <v>5878</v>
      </c>
      <c r="E128" s="12">
        <v>85425</v>
      </c>
      <c r="H128" s="2" t="s">
        <v>6</v>
      </c>
      <c r="I128" s="18">
        <f>B128/$I$118</f>
        <v>2.7950900489366898E-3</v>
      </c>
      <c r="J128" s="18">
        <f>C128/$I$118</f>
        <v>0.17131459688288664</v>
      </c>
      <c r="K128" s="18">
        <f>D128/$I$118</f>
        <v>5.3170030121844215E-2</v>
      </c>
      <c r="L128" s="18">
        <f>E128/$I$118</f>
        <v>0.77272028294633244</v>
      </c>
    </row>
    <row r="130" spans="1:10">
      <c r="J130">
        <f>D128/B118</f>
        <v>6.4379045595434975E-2</v>
      </c>
    </row>
    <row r="131" spans="1:10">
      <c r="J131" s="22">
        <f>B128/C118</f>
        <v>1.605361596009975E-2</v>
      </c>
    </row>
    <row r="132" spans="1:10" ht="28.8">
      <c r="A132" s="20" t="s">
        <v>32</v>
      </c>
      <c r="B132" s="19" t="e">
        <f>(SUM(#REF!))/(SUM(#REF!))</f>
        <v>#REF!</v>
      </c>
    </row>
    <row r="161" spans="2:4">
      <c r="B161" t="s">
        <v>33</v>
      </c>
      <c r="D161" s="21">
        <v>58025</v>
      </c>
    </row>
    <row r="162" spans="2:4">
      <c r="B162" t="s">
        <v>34</v>
      </c>
    </row>
    <row r="191" spans="2:2">
      <c r="B191" t="s">
        <v>35</v>
      </c>
    </row>
    <row r="192" spans="2:2">
      <c r="B192" s="14">
        <f>SUM(K112:K115)</f>
        <v>126662</v>
      </c>
    </row>
    <row r="193" spans="2:2">
      <c r="B193" s="15">
        <f>B192/(SUM(I112:I115))</f>
        <v>0.70171686897170682</v>
      </c>
    </row>
    <row r="194" spans="2:2">
      <c r="B194" t="s">
        <v>37</v>
      </c>
    </row>
    <row r="195" spans="2:2">
      <c r="B195" s="15">
        <f>B192/(SUM(K112:K118))</f>
        <v>0.80794794922497926</v>
      </c>
    </row>
    <row r="196" spans="2:2">
      <c r="B196" t="s">
        <v>36</v>
      </c>
    </row>
  </sheetData>
  <pageMargins left="0.7" right="0.7" top="0.75" bottom="0.75" header="0.3" footer="0.3"/>
  <pageSetup orientation="portrait" r:id="rId1"/>
  <ignoredErrors>
    <ignoredError sqref="B192:B19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L43"/>
  <sheetViews>
    <sheetView zoomScale="60" zoomScaleNormal="60" workbookViewId="0">
      <selection activeCell="K27" sqref="K27"/>
    </sheetView>
  </sheetViews>
  <sheetFormatPr defaultRowHeight="14.4"/>
  <cols>
    <col min="2" max="2" width="21.44140625" customWidth="1"/>
    <col min="3" max="12" width="19.44140625" customWidth="1"/>
  </cols>
  <sheetData>
    <row r="3" spans="2:12">
      <c r="B3" s="50" t="s">
        <v>12</v>
      </c>
    </row>
    <row r="4" spans="2:12">
      <c r="C4" s="3" t="s">
        <v>7</v>
      </c>
      <c r="D4" s="3" t="s">
        <v>8</v>
      </c>
      <c r="E4" s="3" t="s">
        <v>9</v>
      </c>
      <c r="F4" s="3" t="s">
        <v>10</v>
      </c>
      <c r="G4" s="5" t="s">
        <v>13</v>
      </c>
      <c r="H4" s="5" t="s">
        <v>14</v>
      </c>
      <c r="I4" s="5" t="s">
        <v>15</v>
      </c>
      <c r="J4" s="9" t="s">
        <v>19</v>
      </c>
      <c r="K4" s="9" t="s">
        <v>20</v>
      </c>
      <c r="L4" s="9" t="s">
        <v>21</v>
      </c>
    </row>
    <row r="5" spans="2:12">
      <c r="B5" s="2" t="s">
        <v>0</v>
      </c>
      <c r="C5" s="4">
        <v>5856</v>
      </c>
      <c r="D5" s="34">
        <v>18743</v>
      </c>
      <c r="E5" s="36">
        <v>12419</v>
      </c>
      <c r="F5" s="38">
        <v>3745</v>
      </c>
      <c r="G5" s="38">
        <f>SUM(C5:D5)</f>
        <v>24599</v>
      </c>
      <c r="H5" s="38">
        <f>SUM(E5:F5)</f>
        <v>16164</v>
      </c>
      <c r="I5" s="9">
        <f>H5/G5</f>
        <v>0.65709988210902881</v>
      </c>
      <c r="J5" s="9">
        <f>(I16/1.645)/I5</f>
        <v>1.1903341018240697E-2</v>
      </c>
      <c r="K5" s="9">
        <f>I5-I16</f>
        <v>0.64423321196227501</v>
      </c>
      <c r="L5" s="9">
        <f>I5+I16</f>
        <v>0.66996655225578261</v>
      </c>
    </row>
    <row r="6" spans="2:12">
      <c r="B6" s="2" t="s">
        <v>1</v>
      </c>
      <c r="C6" s="4">
        <v>6939</v>
      </c>
      <c r="D6" s="34">
        <v>18610</v>
      </c>
      <c r="E6" s="36">
        <v>16999</v>
      </c>
      <c r="F6" s="38">
        <v>5914</v>
      </c>
      <c r="G6" s="38">
        <f t="shared" ref="G6:G12" si="0">SUM(C6:D6)</f>
        <v>25549</v>
      </c>
      <c r="H6" s="38">
        <f t="shared" ref="H6:H12" si="1">SUM(E6:F6)</f>
        <v>22913</v>
      </c>
      <c r="I6" s="9">
        <f>H6/G6</f>
        <v>0.89682570746408863</v>
      </c>
      <c r="J6" s="9" t="e">
        <f>(I17/1.645)/I6</f>
        <v>#NUM!</v>
      </c>
      <c r="K6" s="9" t="e">
        <f>I6-I17</f>
        <v>#NUM!</v>
      </c>
      <c r="L6" s="9" t="e">
        <f>I6+I17</f>
        <v>#NUM!</v>
      </c>
    </row>
    <row r="7" spans="2:12">
      <c r="B7" s="2" t="s">
        <v>2</v>
      </c>
      <c r="C7" s="4">
        <v>16069</v>
      </c>
      <c r="D7" s="34">
        <v>35112</v>
      </c>
      <c r="E7" s="36">
        <v>32085</v>
      </c>
      <c r="F7" s="38">
        <v>11378</v>
      </c>
      <c r="G7" s="38">
        <f t="shared" si="0"/>
        <v>51181</v>
      </c>
      <c r="H7" s="38">
        <f t="shared" si="1"/>
        <v>43463</v>
      </c>
      <c r="I7" s="9">
        <f t="shared" ref="I7:I11" si="2">H7/G7</f>
        <v>0.84920185224985834</v>
      </c>
      <c r="J7" s="9">
        <f>(I18/1.645)/I7</f>
        <v>1.0641630366885261E-2</v>
      </c>
      <c r="K7" s="9">
        <f>I7-I18</f>
        <v>0.83433616455039739</v>
      </c>
      <c r="L7" s="9">
        <f>I7+I18</f>
        <v>0.86406753994931929</v>
      </c>
    </row>
    <row r="8" spans="2:12">
      <c r="B8" s="2" t="s">
        <v>3</v>
      </c>
      <c r="C8" s="4">
        <v>18381</v>
      </c>
      <c r="D8" s="34">
        <v>33552</v>
      </c>
      <c r="E8" s="36">
        <v>22686</v>
      </c>
      <c r="F8" s="38">
        <v>9781</v>
      </c>
      <c r="G8" s="38">
        <f t="shared" si="0"/>
        <v>51933</v>
      </c>
      <c r="H8" s="38">
        <f t="shared" si="1"/>
        <v>32467</v>
      </c>
      <c r="I8" s="9">
        <f t="shared" si="2"/>
        <v>0.62517089326632391</v>
      </c>
      <c r="J8" s="9">
        <f>(I19/1.645)/I8</f>
        <v>2.3686278999611312E-2</v>
      </c>
      <c r="K8" s="9">
        <f>I8-I19</f>
        <v>0.60081177899676075</v>
      </c>
      <c r="L8" s="9">
        <f>I8+I19</f>
        <v>0.64953000753588708</v>
      </c>
    </row>
    <row r="9" spans="2:12">
      <c r="B9" s="2" t="s">
        <v>4</v>
      </c>
      <c r="C9" s="4">
        <v>33699</v>
      </c>
      <c r="D9" s="34">
        <v>46448</v>
      </c>
      <c r="E9" s="36">
        <v>14233</v>
      </c>
      <c r="F9" s="38">
        <v>12271</v>
      </c>
      <c r="G9" s="38">
        <f t="shared" si="0"/>
        <v>80147</v>
      </c>
      <c r="H9" s="38">
        <f t="shared" si="1"/>
        <v>26504</v>
      </c>
      <c r="I9" s="9">
        <f t="shared" si="2"/>
        <v>0.33069235280172682</v>
      </c>
      <c r="J9" s="9">
        <f>(I20/1.645)/I9</f>
        <v>2.7703623011559795E-2</v>
      </c>
      <c r="K9" s="9">
        <f>I9-I20</f>
        <v>0.3156218888296401</v>
      </c>
      <c r="L9" s="9">
        <f>I9+I20</f>
        <v>0.34576281677381354</v>
      </c>
    </row>
    <row r="10" spans="2:12">
      <c r="B10" s="2" t="s">
        <v>5</v>
      </c>
      <c r="C10" s="4">
        <v>31911</v>
      </c>
      <c r="D10" s="34">
        <v>27571</v>
      </c>
      <c r="E10" s="37">
        <v>2706</v>
      </c>
      <c r="F10" s="38">
        <v>5648</v>
      </c>
      <c r="G10" s="38">
        <f t="shared" si="0"/>
        <v>59482</v>
      </c>
      <c r="H10" s="38">
        <f t="shared" si="1"/>
        <v>8354</v>
      </c>
      <c r="I10" s="9">
        <f t="shared" si="2"/>
        <v>0.1404458491644531</v>
      </c>
      <c r="J10" s="9">
        <f>(I21/1.645)/I10</f>
        <v>9.166664175657524E-2</v>
      </c>
      <c r="K10" s="9">
        <f>I10-I21</f>
        <v>0.11926779124759361</v>
      </c>
      <c r="L10" s="9">
        <f>I10+I21</f>
        <v>0.16162390708131261</v>
      </c>
    </row>
    <row r="11" spans="2:12">
      <c r="B11" s="2" t="s">
        <v>94</v>
      </c>
      <c r="C11" s="4">
        <v>52962</v>
      </c>
      <c r="D11" s="34">
        <v>44974</v>
      </c>
      <c r="E11" s="37">
        <v>551</v>
      </c>
      <c r="F11" s="38">
        <v>5667</v>
      </c>
      <c r="G11" s="38">
        <f t="shared" si="0"/>
        <v>97936</v>
      </c>
      <c r="H11" s="38">
        <f t="shared" si="1"/>
        <v>6218</v>
      </c>
      <c r="I11" s="9">
        <f t="shared" si="2"/>
        <v>6.3490442738114689E-2</v>
      </c>
      <c r="J11" s="9">
        <f>(I22/1.645)/I11</f>
        <v>2.4865584052839975E-2</v>
      </c>
      <c r="K11" s="9">
        <f>I11-I22</f>
        <v>6.0893436921063561E-2</v>
      </c>
      <c r="L11" s="9">
        <f>I11+I22</f>
        <v>6.6087448555165823E-2</v>
      </c>
    </row>
    <row r="12" spans="2:12">
      <c r="B12" s="2" t="s">
        <v>93</v>
      </c>
      <c r="C12" s="51">
        <v>81534</v>
      </c>
      <c r="D12" s="34" t="s">
        <v>95</v>
      </c>
      <c r="E12" s="37" t="s">
        <v>95</v>
      </c>
      <c r="F12" s="38">
        <v>3113</v>
      </c>
      <c r="G12" s="38">
        <f t="shared" si="0"/>
        <v>81534</v>
      </c>
      <c r="H12" s="38">
        <f t="shared" si="1"/>
        <v>3113</v>
      </c>
      <c r="I12" s="9">
        <f>H12/G12</f>
        <v>3.8180391002526556E-2</v>
      </c>
      <c r="J12" s="9" t="e">
        <f>(I23/1.645)/I12</f>
        <v>#NUM!</v>
      </c>
      <c r="K12" s="9" t="e">
        <f>I12-I23</f>
        <v>#NUM!</v>
      </c>
      <c r="L12" s="9" t="e">
        <f>I12+I23</f>
        <v>#NUM!</v>
      </c>
    </row>
    <row r="14" spans="2:12">
      <c r="B14" s="49" t="s">
        <v>22</v>
      </c>
    </row>
    <row r="15" spans="2:12">
      <c r="C15" s="3" t="s">
        <v>7</v>
      </c>
      <c r="D15" s="3" t="s">
        <v>8</v>
      </c>
      <c r="E15" s="3" t="s">
        <v>9</v>
      </c>
      <c r="F15" s="3" t="s">
        <v>10</v>
      </c>
      <c r="G15" s="5" t="s">
        <v>13</v>
      </c>
      <c r="H15" s="5" t="s">
        <v>14</v>
      </c>
      <c r="I15" s="5" t="s">
        <v>15</v>
      </c>
    </row>
    <row r="16" spans="2:12">
      <c r="B16" s="2" t="s">
        <v>0</v>
      </c>
      <c r="C16" s="4">
        <v>596</v>
      </c>
      <c r="D16" s="35">
        <v>1148</v>
      </c>
      <c r="E16" s="38">
        <v>906.97133361534645</v>
      </c>
      <c r="F16" s="38">
        <v>549</v>
      </c>
      <c r="G16" s="38">
        <f>SQRT(SUMSQ(C16,D16))</f>
        <v>1293.4913992756194</v>
      </c>
      <c r="H16" s="38">
        <f>SQRT(SUMSQ(E16))</f>
        <v>906.97133361534645</v>
      </c>
      <c r="I16" s="9">
        <f>SQRT(((H16)^2)-(((I5)^2)*((G16)^2)))/G5</f>
        <v>1.2866670146753774E-2</v>
      </c>
    </row>
    <row r="17" spans="2:9">
      <c r="B17" s="2" t="s">
        <v>1</v>
      </c>
      <c r="C17" s="4">
        <v>578</v>
      </c>
      <c r="D17" s="34">
        <v>1262</v>
      </c>
      <c r="E17" s="38">
        <v>1085.7799040321202</v>
      </c>
      <c r="F17" s="38">
        <v>876</v>
      </c>
      <c r="G17" s="38">
        <f t="shared" ref="G17:G23" si="3">SQRT(SUMSQ(C17,D17))</f>
        <v>1388.0662808382026</v>
      </c>
      <c r="H17" s="38">
        <f t="shared" ref="H17:H22" si="4">SQRT(SUMSQ(E17))</f>
        <v>1085.7799040321202</v>
      </c>
      <c r="I17" s="9" t="e">
        <f>SQRT(((H17)^2)-(((I6)^2)*((G17)^2)))/G6</f>
        <v>#NUM!</v>
      </c>
    </row>
    <row r="18" spans="2:9">
      <c r="B18" s="2" t="s">
        <v>2</v>
      </c>
      <c r="C18" s="4">
        <v>822</v>
      </c>
      <c r="D18" s="34">
        <v>1535</v>
      </c>
      <c r="E18" s="38">
        <v>1662.9254342874187</v>
      </c>
      <c r="F18" s="38">
        <v>1424</v>
      </c>
      <c r="G18" s="38">
        <f t="shared" si="3"/>
        <v>1741.2377781337045</v>
      </c>
      <c r="H18" s="38">
        <f t="shared" si="4"/>
        <v>1662.9254342874187</v>
      </c>
      <c r="I18" s="9">
        <f t="shared" ref="I17:I23" si="5">SQRT(((H18)^2)-(((I7)^2)*((G18)^2)))/G7</f>
        <v>1.4865687699460964E-2</v>
      </c>
    </row>
    <row r="19" spans="2:9">
      <c r="B19" s="2" t="s">
        <v>3</v>
      </c>
      <c r="C19" s="4">
        <v>963</v>
      </c>
      <c r="D19" s="34">
        <v>1434</v>
      </c>
      <c r="E19" s="38">
        <v>1663.2756837036968</v>
      </c>
      <c r="F19" s="38">
        <v>1461</v>
      </c>
      <c r="G19" s="38">
        <f t="shared" si="3"/>
        <v>1727.3462304934701</v>
      </c>
      <c r="H19" s="38">
        <f t="shared" si="4"/>
        <v>1663.2756837036968</v>
      </c>
      <c r="I19" s="9">
        <f t="shared" si="5"/>
        <v>2.4359114269563206E-2</v>
      </c>
    </row>
    <row r="20" spans="2:9">
      <c r="B20" s="2" t="s">
        <v>4</v>
      </c>
      <c r="C20" s="4">
        <v>1313</v>
      </c>
      <c r="D20" s="34">
        <v>1808</v>
      </c>
      <c r="E20" s="38">
        <v>1415.9487985093247</v>
      </c>
      <c r="F20" s="38">
        <v>1567</v>
      </c>
      <c r="G20" s="38">
        <f t="shared" si="3"/>
        <v>2234.4648128802564</v>
      </c>
      <c r="H20" s="38">
        <f t="shared" si="4"/>
        <v>1415.9487985093247</v>
      </c>
      <c r="I20" s="9">
        <f t="shared" si="5"/>
        <v>1.5070463972086745E-2</v>
      </c>
    </row>
    <row r="21" spans="2:9">
      <c r="B21" s="2" t="s">
        <v>5</v>
      </c>
      <c r="C21" s="4">
        <v>1191</v>
      </c>
      <c r="D21" s="34">
        <v>1302</v>
      </c>
      <c r="E21" s="38">
        <v>1283.8594159798026</v>
      </c>
      <c r="F21" s="38">
        <v>1075</v>
      </c>
      <c r="G21" s="38">
        <f t="shared" si="3"/>
        <v>1764.5636854474819</v>
      </c>
      <c r="H21" s="38">
        <f t="shared" si="4"/>
        <v>1283.8594159798026</v>
      </c>
      <c r="I21" s="9">
        <f t="shared" si="5"/>
        <v>2.1178057916859495E-2</v>
      </c>
    </row>
    <row r="22" spans="2:9">
      <c r="B22" s="2" t="s">
        <v>94</v>
      </c>
      <c r="C22" s="4">
        <v>1880</v>
      </c>
      <c r="D22" s="34">
        <v>1591</v>
      </c>
      <c r="E22" s="38">
        <v>298.56322613476698</v>
      </c>
      <c r="F22" s="38">
        <v>1120</v>
      </c>
      <c r="G22" s="38">
        <f t="shared" si="3"/>
        <v>2462.8603289671137</v>
      </c>
      <c r="H22" s="38">
        <f t="shared" si="4"/>
        <v>298.56322613476698</v>
      </c>
      <c r="I22" s="9">
        <f t="shared" si="5"/>
        <v>2.5970058170511302E-3</v>
      </c>
    </row>
    <row r="23" spans="2:9">
      <c r="B23" s="2" t="s">
        <v>93</v>
      </c>
      <c r="C23" s="51">
        <v>1696</v>
      </c>
      <c r="D23" s="34" t="s">
        <v>95</v>
      </c>
      <c r="E23" s="38" t="s">
        <v>95</v>
      </c>
      <c r="F23" s="38">
        <v>786</v>
      </c>
      <c r="G23" s="38">
        <f t="shared" si="3"/>
        <v>1696</v>
      </c>
      <c r="H23" s="38">
        <f t="shared" ref="H23" si="6">SQRT(SUMSQ(E23))</f>
        <v>0</v>
      </c>
      <c r="I23" s="9" t="e">
        <f t="shared" si="5"/>
        <v>#NUM!</v>
      </c>
    </row>
    <row r="27" spans="2:9">
      <c r="B27" t="s">
        <v>96</v>
      </c>
    </row>
    <row r="28" spans="2:9">
      <c r="C28" t="s">
        <v>17</v>
      </c>
      <c r="D28" t="s">
        <v>18</v>
      </c>
    </row>
    <row r="29" spans="2:9">
      <c r="C29" t="s">
        <v>43</v>
      </c>
    </row>
    <row r="33" spans="2:12">
      <c r="C33" s="3" t="s">
        <v>7</v>
      </c>
      <c r="D33" s="3" t="s">
        <v>8</v>
      </c>
      <c r="E33" s="3" t="s">
        <v>9</v>
      </c>
      <c r="F33" s="3" t="s">
        <v>10</v>
      </c>
      <c r="G33" s="5" t="s">
        <v>13</v>
      </c>
      <c r="H33" s="5" t="s">
        <v>14</v>
      </c>
      <c r="I33" s="5" t="s">
        <v>15</v>
      </c>
      <c r="J33" s="9" t="s">
        <v>19</v>
      </c>
      <c r="K33" s="9" t="s">
        <v>20</v>
      </c>
      <c r="L33" s="9" t="s">
        <v>21</v>
      </c>
    </row>
    <row r="34" spans="2:12">
      <c r="B34" s="2" t="s">
        <v>23</v>
      </c>
      <c r="C34" s="12">
        <f>SUM(C5:C8)</f>
        <v>47245</v>
      </c>
      <c r="D34" s="12">
        <f>SUM(D5:D8)</f>
        <v>106017</v>
      </c>
      <c r="E34" s="12">
        <f>SUM(E5:E8)</f>
        <v>84189</v>
      </c>
      <c r="F34" s="12">
        <f>SUM(F5:F8)</f>
        <v>30818</v>
      </c>
      <c r="G34" s="12">
        <f>C34+D34</f>
        <v>153262</v>
      </c>
      <c r="H34" s="12">
        <f>E34+F34</f>
        <v>115007</v>
      </c>
      <c r="I34" s="6">
        <f>H34/G34</f>
        <v>0.75039474886142687</v>
      </c>
      <c r="J34" s="6">
        <f>(I41/1.645)/I34</f>
        <v>1.4330233457749825E-2</v>
      </c>
      <c r="K34" s="6">
        <f>I34-I41</f>
        <v>0.73270551782563142</v>
      </c>
      <c r="L34" s="6">
        <f>I34+I41</f>
        <v>0.76808397989722232</v>
      </c>
    </row>
    <row r="35" spans="2:12">
      <c r="B35" s="2" t="s">
        <v>24</v>
      </c>
      <c r="C35" s="12">
        <f>SUM(C9:C10)</f>
        <v>65610</v>
      </c>
      <c r="D35" s="12">
        <f>SUM(D9:D10)</f>
        <v>74019</v>
      </c>
      <c r="E35" s="12">
        <f>SUM(E9:E10)</f>
        <v>16939</v>
      </c>
      <c r="F35" s="12">
        <f>SUM(F9:F10)</f>
        <v>17919</v>
      </c>
      <c r="G35" s="12">
        <f>C35+D35</f>
        <v>139629</v>
      </c>
      <c r="H35" s="12">
        <f>E35+F35</f>
        <v>34858</v>
      </c>
      <c r="I35" s="6">
        <f>H35/G35</f>
        <v>0.24964727957659225</v>
      </c>
      <c r="J35" s="6">
        <f>(I42/1.645)/I35</f>
        <v>4.5339402030561964E-2</v>
      </c>
      <c r="K35" s="6">
        <f>I35-I42</f>
        <v>0.23102775755044233</v>
      </c>
      <c r="L35" s="6">
        <f>I35+I42</f>
        <v>0.26826680160274213</v>
      </c>
    </row>
    <row r="36" spans="2:12">
      <c r="B36" s="2" t="s">
        <v>6</v>
      </c>
      <c r="C36" s="4">
        <f>C11+C12</f>
        <v>134496</v>
      </c>
      <c r="D36" s="4">
        <f>D11</f>
        <v>44974</v>
      </c>
      <c r="E36" s="8">
        <f>E11</f>
        <v>551</v>
      </c>
      <c r="F36" s="4">
        <f>F11+F12</f>
        <v>8780</v>
      </c>
      <c r="G36" s="4">
        <f>C36+D36</f>
        <v>179470</v>
      </c>
      <c r="H36" s="4">
        <f>E36+F36</f>
        <v>9331</v>
      </c>
      <c r="I36" s="6">
        <f>H36/G36</f>
        <v>5.1991976374881593E-2</v>
      </c>
      <c r="J36" s="6">
        <f>(I43/1.645)/I36</f>
        <v>0.12498653155353177</v>
      </c>
      <c r="K36" s="6">
        <f>I36-I43</f>
        <v>4.1302278145939272E-2</v>
      </c>
      <c r="L36" s="6">
        <f>I36+I43</f>
        <v>6.2681674603823914E-2</v>
      </c>
    </row>
    <row r="39" spans="2:12">
      <c r="B39" s="1" t="s">
        <v>11</v>
      </c>
    </row>
    <row r="40" spans="2:12">
      <c r="C40" s="3" t="s">
        <v>7</v>
      </c>
      <c r="D40" s="3" t="s">
        <v>8</v>
      </c>
      <c r="E40" s="3" t="s">
        <v>9</v>
      </c>
      <c r="F40" s="3" t="s">
        <v>10</v>
      </c>
      <c r="G40" s="5" t="s">
        <v>13</v>
      </c>
      <c r="H40" s="5" t="s">
        <v>14</v>
      </c>
      <c r="I40" s="5" t="s">
        <v>15</v>
      </c>
    </row>
    <row r="41" spans="2:12">
      <c r="B41" s="2" t="s">
        <v>23</v>
      </c>
      <c r="C41" s="4">
        <f>SQRT(SUMSQ(C16:C19))</f>
        <v>1514.0518485177447</v>
      </c>
      <c r="D41" s="4">
        <f>SQRT(SUMSQ(D16:D19))</f>
        <v>2706.1280457509765</v>
      </c>
      <c r="E41" s="4">
        <f>SQRT(SUMSQ(E16:E19))</f>
        <v>2744.6897821065318</v>
      </c>
      <c r="F41" s="4">
        <f>SQRT(SUMSQ(F16:F19))</f>
        <v>2287.1541268572173</v>
      </c>
      <c r="G41" s="4">
        <f>SQRT(SUMSQ(C41,D41))</f>
        <v>3100.8840674878506</v>
      </c>
      <c r="H41" s="4">
        <f>SQRT(SUMSQ(E41,F41))</f>
        <v>3572.7294887802518</v>
      </c>
      <c r="I41" s="6">
        <f>(SQRT(H41^2-(I34^2*G41^2)))/G34</f>
        <v>1.7689231035795498E-2</v>
      </c>
    </row>
    <row r="42" spans="2:12">
      <c r="B42" s="2" t="s">
        <v>24</v>
      </c>
      <c r="C42" s="4">
        <f>SQRT(SUMSQ(C20:C21))</f>
        <v>1772.6956873643035</v>
      </c>
      <c r="D42" s="4">
        <f>SQRT(SUMSQ(D20:D21))</f>
        <v>2228.0188509076847</v>
      </c>
      <c r="E42" s="4">
        <f>SQRT(SUMSQ(E20:E21))</f>
        <v>1911.3361818371984</v>
      </c>
      <c r="F42" s="4">
        <f>SQRT(SUMSQ(F20:F21))</f>
        <v>1900.2931352820281</v>
      </c>
      <c r="G42" s="4">
        <f>SQRT(SUMSQ(C42,D42))</f>
        <v>2847.1947597591566</v>
      </c>
      <c r="H42" s="4">
        <f>SQRT(SUMSQ(E42,F42))</f>
        <v>2695.2402490316144</v>
      </c>
      <c r="I42" s="6">
        <f>(SQRT(H42^2-(I35^2*G42^2)))/G35</f>
        <v>1.8619522026149912E-2</v>
      </c>
    </row>
    <row r="43" spans="2:12">
      <c r="B43" s="2" t="s">
        <v>6</v>
      </c>
      <c r="C43" s="4">
        <f>C22+C23</f>
        <v>3576</v>
      </c>
      <c r="D43" s="4">
        <f>D22</f>
        <v>1591</v>
      </c>
      <c r="E43" s="11">
        <f>E22</f>
        <v>298.56322613476698</v>
      </c>
      <c r="F43" s="4">
        <f>F22+F23</f>
        <v>1906</v>
      </c>
      <c r="G43" s="4">
        <f>SQRT(SUMSQ(C43,D43))</f>
        <v>3913.9566936796837</v>
      </c>
      <c r="H43" s="4">
        <f>SQRT(SUMSQ(E43,F43))</f>
        <v>1929.2423383287025</v>
      </c>
      <c r="I43" s="13">
        <f>(SQRT(H43^2-(I36^2*G43^2)))/G36</f>
        <v>1.0689698228942319E-2</v>
      </c>
    </row>
  </sheetData>
  <pageMargins left="0.7" right="0.7" top="0.75" bottom="0.75" header="0.3" footer="0.3"/>
  <ignoredErrors>
    <ignoredError sqref="C35:F35 C41:F42 D34:F3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340"/>
  <sheetViews>
    <sheetView topLeftCell="D1" zoomScale="82" zoomScaleNormal="82" workbookViewId="0">
      <selection activeCell="N6" sqref="N6:N12"/>
    </sheetView>
  </sheetViews>
  <sheetFormatPr defaultRowHeight="14.4"/>
  <cols>
    <col min="2" max="2" width="24.109375" customWidth="1"/>
    <col min="3" max="3" width="19.88671875" customWidth="1"/>
    <col min="4" max="4" width="15.33203125" customWidth="1"/>
    <col min="6" max="6" width="19.44140625" customWidth="1"/>
    <col min="7" max="8" width="12.109375" customWidth="1"/>
    <col min="9" max="10" width="22.109375" customWidth="1"/>
    <col min="11" max="11" width="18.5546875" customWidth="1"/>
    <col min="12" max="12" width="16.33203125" customWidth="1"/>
    <col min="13" max="13" width="14.88671875" customWidth="1"/>
    <col min="14" max="14" width="17.109375" customWidth="1"/>
    <col min="15" max="15" width="20.33203125" customWidth="1"/>
    <col min="16" max="16" width="14.44140625" customWidth="1"/>
    <col min="17" max="17" width="16.88671875" customWidth="1"/>
  </cols>
  <sheetData>
    <row r="2" spans="1:18">
      <c r="A2" s="10">
        <v>2019</v>
      </c>
    </row>
    <row r="3" spans="1:18">
      <c r="B3" s="39" t="s">
        <v>54</v>
      </c>
      <c r="C3" s="35" t="s">
        <v>55</v>
      </c>
      <c r="D3" s="35"/>
    </row>
    <row r="4" spans="1:18">
      <c r="B4" s="40"/>
      <c r="C4" s="41" t="s">
        <v>56</v>
      </c>
      <c r="D4" s="35" t="s">
        <v>22</v>
      </c>
    </row>
    <row r="5" spans="1:18">
      <c r="B5" s="35" t="s">
        <v>57</v>
      </c>
      <c r="C5" s="34">
        <v>225010</v>
      </c>
      <c r="D5" s="34">
        <v>2248</v>
      </c>
      <c r="G5" s="3" t="s">
        <v>8</v>
      </c>
      <c r="H5" s="3" t="s">
        <v>11</v>
      </c>
      <c r="I5" s="3" t="s">
        <v>53</v>
      </c>
      <c r="J5" s="3" t="s">
        <v>11</v>
      </c>
      <c r="K5" s="3" t="s">
        <v>38</v>
      </c>
      <c r="L5" s="3" t="s">
        <v>11</v>
      </c>
      <c r="M5" s="5" t="s">
        <v>39</v>
      </c>
      <c r="N5" s="5" t="s">
        <v>15</v>
      </c>
      <c r="O5" s="5" t="s">
        <v>77</v>
      </c>
    </row>
    <row r="6" spans="1:18">
      <c r="B6" s="35" t="s">
        <v>0</v>
      </c>
      <c r="C6" s="34">
        <v>18743</v>
      </c>
      <c r="D6" s="35">
        <v>1148</v>
      </c>
      <c r="F6" s="2" t="s">
        <v>0</v>
      </c>
      <c r="G6" s="23">
        <f>C6</f>
        <v>18743</v>
      </c>
      <c r="H6" s="23">
        <f>D6</f>
        <v>1148</v>
      </c>
      <c r="I6" s="7">
        <f>G16</f>
        <v>12419</v>
      </c>
      <c r="J6" s="7">
        <f>H16</f>
        <v>906.97133361534645</v>
      </c>
      <c r="K6" s="7">
        <f>C13</f>
        <v>11739</v>
      </c>
      <c r="L6" s="7">
        <f>D13</f>
        <v>884</v>
      </c>
      <c r="M6" s="24">
        <f>G6-I6</f>
        <v>6324</v>
      </c>
      <c r="N6" s="60">
        <f>I6/G6</f>
        <v>0.66259403510643977</v>
      </c>
      <c r="O6" s="60">
        <f>K6/G6</f>
        <v>0.62631382382756229</v>
      </c>
      <c r="P6" s="33"/>
      <c r="Q6" s="33"/>
      <c r="R6" s="33"/>
    </row>
    <row r="7" spans="1:18">
      <c r="B7" s="35" t="s">
        <v>58</v>
      </c>
      <c r="C7" s="44">
        <v>76</v>
      </c>
      <c r="D7" s="35">
        <v>60</v>
      </c>
      <c r="F7" s="2" t="s">
        <v>1</v>
      </c>
      <c r="G7" s="23">
        <f>C15</f>
        <v>18610</v>
      </c>
      <c r="H7" s="23">
        <f>D15</f>
        <v>1262</v>
      </c>
      <c r="I7" s="7">
        <f t="shared" ref="I7:J12" si="0">G17</f>
        <v>16999</v>
      </c>
      <c r="J7" s="7">
        <f t="shared" si="0"/>
        <v>1085.7799040321202</v>
      </c>
      <c r="K7" s="7">
        <f>C22</f>
        <v>15242</v>
      </c>
      <c r="L7" s="7">
        <f>D22</f>
        <v>1208</v>
      </c>
      <c r="M7" s="24">
        <f>G7-I7</f>
        <v>1611</v>
      </c>
      <c r="N7" s="60">
        <f>I7/G7</f>
        <v>0.91343363782912412</v>
      </c>
      <c r="O7" s="60">
        <f>K7/G7</f>
        <v>0.81902203116603978</v>
      </c>
      <c r="P7" s="33"/>
      <c r="Q7" s="33"/>
    </row>
    <row r="8" spans="1:18">
      <c r="B8" s="35" t="s">
        <v>59</v>
      </c>
      <c r="C8" s="44">
        <v>177</v>
      </c>
      <c r="D8" s="35">
        <v>127</v>
      </c>
      <c r="F8" s="2" t="s">
        <v>2</v>
      </c>
      <c r="G8" s="23">
        <f>C24</f>
        <v>35112</v>
      </c>
      <c r="H8" s="23">
        <f>D24</f>
        <v>1535</v>
      </c>
      <c r="I8" s="7">
        <f t="shared" si="0"/>
        <v>32085</v>
      </c>
      <c r="J8" s="7">
        <f t="shared" si="0"/>
        <v>1662.9254342874187</v>
      </c>
      <c r="K8" s="7">
        <f>C31</f>
        <v>16651</v>
      </c>
      <c r="L8" s="7">
        <f>D31</f>
        <v>1018</v>
      </c>
      <c r="M8" s="24">
        <f>G8-I8</f>
        <v>3027</v>
      </c>
      <c r="N8" s="60">
        <f>I8/G8</f>
        <v>0.91379015721120982</v>
      </c>
      <c r="O8" s="60">
        <f>K8/G8</f>
        <v>0.47422533606744133</v>
      </c>
      <c r="P8" s="33"/>
      <c r="Q8" s="33"/>
    </row>
    <row r="9" spans="1:18">
      <c r="B9" s="35" t="s">
        <v>60</v>
      </c>
      <c r="C9" s="44">
        <v>449</v>
      </c>
      <c r="D9" s="35">
        <v>211</v>
      </c>
      <c r="F9" s="2" t="s">
        <v>3</v>
      </c>
      <c r="G9" s="23">
        <f>C33</f>
        <v>33552</v>
      </c>
      <c r="H9" s="23">
        <f>D33</f>
        <v>1434</v>
      </c>
      <c r="I9" s="7">
        <f t="shared" si="0"/>
        <v>22686</v>
      </c>
      <c r="J9" s="7">
        <f t="shared" si="0"/>
        <v>1663.2756837036968</v>
      </c>
      <c r="K9" s="7">
        <f>C40</f>
        <v>3635</v>
      </c>
      <c r="L9" s="7">
        <f>D40</f>
        <v>531</v>
      </c>
      <c r="M9" s="24">
        <f>G9-I9</f>
        <v>10866</v>
      </c>
      <c r="N9" s="60">
        <f>I9/G9</f>
        <v>0.67614449213161665</v>
      </c>
      <c r="O9" s="60">
        <f>K9/G9</f>
        <v>0.10833929422985217</v>
      </c>
      <c r="P9" s="33"/>
      <c r="Q9" s="33"/>
      <c r="R9" s="33"/>
    </row>
    <row r="10" spans="1:18">
      <c r="B10" s="35" t="s">
        <v>61</v>
      </c>
      <c r="C10" s="44">
        <v>369</v>
      </c>
      <c r="D10" s="35">
        <v>148</v>
      </c>
      <c r="F10" s="2" t="s">
        <v>4</v>
      </c>
      <c r="G10" s="23">
        <f>C42</f>
        <v>46448</v>
      </c>
      <c r="H10" s="23">
        <f>D42</f>
        <v>1808</v>
      </c>
      <c r="I10" s="7">
        <f t="shared" si="0"/>
        <v>14233</v>
      </c>
      <c r="J10" s="7">
        <f t="shared" si="0"/>
        <v>1415.9487985093247</v>
      </c>
      <c r="K10" s="7">
        <f>C49</f>
        <v>972</v>
      </c>
      <c r="L10" s="7">
        <f>D49</f>
        <v>262</v>
      </c>
      <c r="M10" s="24">
        <f>G10-I10</f>
        <v>32215</v>
      </c>
      <c r="N10" s="60">
        <f>I10/G10</f>
        <v>0.30642869445401311</v>
      </c>
      <c r="O10" s="60">
        <f>K10/G10</f>
        <v>2.092662762659318E-2</v>
      </c>
      <c r="P10" s="33"/>
      <c r="Q10" s="33"/>
      <c r="R10" s="33"/>
    </row>
    <row r="11" spans="1:18">
      <c r="B11" s="35" t="s">
        <v>62</v>
      </c>
      <c r="C11" s="44">
        <v>93</v>
      </c>
      <c r="D11" s="35">
        <v>79</v>
      </c>
      <c r="F11" s="2" t="s">
        <v>5</v>
      </c>
      <c r="G11" s="23">
        <f>C51</f>
        <v>27571</v>
      </c>
      <c r="H11" s="23">
        <f>D51</f>
        <v>1302</v>
      </c>
      <c r="I11" s="7">
        <f t="shared" si="0"/>
        <v>2706</v>
      </c>
      <c r="J11" s="7">
        <f t="shared" si="0"/>
        <v>1283.8594159798026</v>
      </c>
      <c r="K11" s="8">
        <f>C58</f>
        <v>147</v>
      </c>
      <c r="L11" s="8">
        <f>D58</f>
        <v>88</v>
      </c>
      <c r="M11" s="24">
        <f>G11-I11</f>
        <v>24865</v>
      </c>
      <c r="N11" s="60">
        <f>I11/G11</f>
        <v>9.8146603315077435E-2</v>
      </c>
      <c r="O11" s="60">
        <f>K11/G11</f>
        <v>5.3316890936128541E-3</v>
      </c>
      <c r="P11" s="33"/>
      <c r="Q11" s="33"/>
      <c r="R11" s="33"/>
    </row>
    <row r="12" spans="1:18">
      <c r="B12" s="35" t="s">
        <v>63</v>
      </c>
      <c r="C12" s="44">
        <v>218</v>
      </c>
      <c r="D12" s="35">
        <v>114</v>
      </c>
      <c r="F12" s="2" t="s">
        <v>6</v>
      </c>
      <c r="G12" s="23">
        <f>C60</f>
        <v>44974</v>
      </c>
      <c r="H12" s="23">
        <f>D60</f>
        <v>1591</v>
      </c>
      <c r="I12" s="7">
        <f t="shared" si="0"/>
        <v>551</v>
      </c>
      <c r="J12" s="7">
        <f t="shared" si="0"/>
        <v>298.56322613476698</v>
      </c>
      <c r="K12" s="8">
        <f>C67</f>
        <v>0</v>
      </c>
      <c r="L12" s="8">
        <f>D67</f>
        <v>32</v>
      </c>
      <c r="M12" s="24">
        <f>G12-I12</f>
        <v>44423</v>
      </c>
      <c r="N12" s="60">
        <f>I12/G12</f>
        <v>1.2251523102236848E-2</v>
      </c>
      <c r="O12" s="60">
        <f>K12/G12</f>
        <v>0</v>
      </c>
      <c r="P12" s="33"/>
      <c r="Q12" s="33"/>
      <c r="R12" s="33"/>
    </row>
    <row r="13" spans="1:18">
      <c r="B13" s="35" t="s">
        <v>64</v>
      </c>
      <c r="C13" s="34">
        <v>11739</v>
      </c>
      <c r="D13" s="35">
        <v>884</v>
      </c>
      <c r="F13" s="48" t="s">
        <v>67</v>
      </c>
      <c r="G13" s="33">
        <f>SUM(G6:G8)</f>
        <v>72465</v>
      </c>
      <c r="H13" s="33"/>
    </row>
    <row r="14" spans="1:18">
      <c r="B14" s="35" t="s">
        <v>65</v>
      </c>
      <c r="C14" s="34">
        <v>5622</v>
      </c>
      <c r="D14" s="35">
        <v>615</v>
      </c>
    </row>
    <row r="15" spans="1:18">
      <c r="B15" s="35" t="s">
        <v>1</v>
      </c>
      <c r="C15" s="34">
        <v>18610</v>
      </c>
      <c r="D15" s="34">
        <v>1262</v>
      </c>
      <c r="G15" s="3" t="s">
        <v>66</v>
      </c>
      <c r="H15" s="3" t="s">
        <v>11</v>
      </c>
      <c r="I15" s="3" t="s">
        <v>38</v>
      </c>
      <c r="J15" s="3" t="s">
        <v>11</v>
      </c>
      <c r="K15" s="3" t="s">
        <v>9</v>
      </c>
      <c r="L15" s="5" t="s">
        <v>39</v>
      </c>
      <c r="N15" t="s">
        <v>78</v>
      </c>
    </row>
    <row r="16" spans="1:18">
      <c r="B16" s="35" t="s">
        <v>58</v>
      </c>
      <c r="C16" s="44">
        <v>251</v>
      </c>
      <c r="D16" s="35">
        <v>119</v>
      </c>
      <c r="F16" s="2" t="s">
        <v>0</v>
      </c>
      <c r="G16" s="23">
        <f>SUM(C10:C13)</f>
        <v>12419</v>
      </c>
      <c r="H16" s="23">
        <f>SQRT(SUMSQ(D10:D13))</f>
        <v>906.97133361534645</v>
      </c>
      <c r="I16" s="7">
        <f>K6</f>
        <v>11739</v>
      </c>
      <c r="J16" s="7">
        <f>L6</f>
        <v>884</v>
      </c>
      <c r="K16" s="7">
        <f>I6-K6</f>
        <v>680</v>
      </c>
      <c r="L16" s="24">
        <f>SUM(C7:C9,C14)</f>
        <v>6324</v>
      </c>
      <c r="N16" s="58">
        <f>(SUM(I6:I8)/SUM(G6:G8))</f>
        <v>0.84872697164148214</v>
      </c>
    </row>
    <row r="17" spans="2:14">
      <c r="B17" s="35" t="s">
        <v>59</v>
      </c>
      <c r="C17" s="44">
        <v>268</v>
      </c>
      <c r="D17" s="35">
        <v>141</v>
      </c>
      <c r="F17" s="2" t="s">
        <v>1</v>
      </c>
      <c r="G17" s="23">
        <f>SUM(C19:C22)</f>
        <v>16999</v>
      </c>
      <c r="H17" s="23">
        <f t="shared" ref="H17:H22" si="1">SQRT(SUMSQ(D11:D14))</f>
        <v>1085.7799040321202</v>
      </c>
      <c r="I17" s="7">
        <f t="shared" ref="I17:I22" si="2">K7</f>
        <v>15242</v>
      </c>
      <c r="J17" s="7">
        <f t="shared" ref="J17:J22" si="3">L7</f>
        <v>1208</v>
      </c>
      <c r="K17" s="7">
        <f t="shared" ref="K17:K22" si="4">I7-K7</f>
        <v>1757</v>
      </c>
      <c r="L17" s="24">
        <f>SUM(C16:C18,C23)</f>
        <v>1611</v>
      </c>
    </row>
    <row r="18" spans="2:14">
      <c r="B18" s="35" t="s">
        <v>60</v>
      </c>
      <c r="C18" s="44">
        <v>379</v>
      </c>
      <c r="D18" s="35">
        <v>147</v>
      </c>
      <c r="F18" s="2" t="s">
        <v>2</v>
      </c>
      <c r="G18" s="23">
        <f>SUM(C28:C31)</f>
        <v>32085</v>
      </c>
      <c r="H18" s="23">
        <f t="shared" si="1"/>
        <v>1662.9254342874187</v>
      </c>
      <c r="I18" s="7">
        <f t="shared" si="2"/>
        <v>16651</v>
      </c>
      <c r="J18" s="7">
        <f t="shared" si="3"/>
        <v>1018</v>
      </c>
      <c r="K18" s="7">
        <f t="shared" si="4"/>
        <v>15434</v>
      </c>
      <c r="L18" s="24">
        <f>SUM(C25:C27,C32)</f>
        <v>3027</v>
      </c>
      <c r="N18" t="s">
        <v>79</v>
      </c>
    </row>
    <row r="19" spans="2:14">
      <c r="B19" s="35" t="s">
        <v>61</v>
      </c>
      <c r="C19" s="44">
        <v>513</v>
      </c>
      <c r="D19" s="35">
        <v>183</v>
      </c>
      <c r="F19" s="2" t="s">
        <v>3</v>
      </c>
      <c r="G19" s="23">
        <f>SUM(C37:C40)</f>
        <v>22686</v>
      </c>
      <c r="H19" s="23">
        <f t="shared" si="1"/>
        <v>1663.2756837036968</v>
      </c>
      <c r="I19" s="7">
        <f t="shared" si="2"/>
        <v>3635</v>
      </c>
      <c r="J19" s="7">
        <f t="shared" si="3"/>
        <v>531</v>
      </c>
      <c r="K19" s="7">
        <f t="shared" si="4"/>
        <v>19051</v>
      </c>
      <c r="L19" s="24">
        <f>SUM(C34:C36,C41)</f>
        <v>10866</v>
      </c>
      <c r="N19" s="58">
        <f>(SUM(K6:K8)/SUM(G6:G8))</f>
        <v>0.60211136410681021</v>
      </c>
    </row>
    <row r="20" spans="2:14">
      <c r="B20" s="35" t="s">
        <v>62</v>
      </c>
      <c r="C20" s="44">
        <v>388</v>
      </c>
      <c r="D20" s="35">
        <v>154</v>
      </c>
      <c r="F20" s="2" t="s">
        <v>4</v>
      </c>
      <c r="G20" s="23">
        <f>SUM(C46:C49)</f>
        <v>14233</v>
      </c>
      <c r="H20" s="23">
        <f t="shared" si="1"/>
        <v>1415.9487985093247</v>
      </c>
      <c r="I20" s="7">
        <f t="shared" si="2"/>
        <v>972</v>
      </c>
      <c r="J20" s="7">
        <f t="shared" si="3"/>
        <v>262</v>
      </c>
      <c r="K20" s="7">
        <f t="shared" si="4"/>
        <v>13261</v>
      </c>
      <c r="L20" s="24">
        <f>SUM(C43:C45,C50)</f>
        <v>32215</v>
      </c>
    </row>
    <row r="21" spans="2:14">
      <c r="B21" s="35" t="s">
        <v>63</v>
      </c>
      <c r="C21" s="34">
        <v>856</v>
      </c>
      <c r="D21" s="35">
        <v>262</v>
      </c>
      <c r="F21" s="2" t="s">
        <v>5</v>
      </c>
      <c r="G21" s="23">
        <f>SUM(C55:C58)</f>
        <v>2706</v>
      </c>
      <c r="H21" s="23">
        <f t="shared" si="1"/>
        <v>1283.8594159798026</v>
      </c>
      <c r="I21" s="7">
        <f t="shared" si="2"/>
        <v>147</v>
      </c>
      <c r="J21" s="7">
        <f t="shared" si="3"/>
        <v>88</v>
      </c>
      <c r="K21" s="7">
        <f t="shared" si="4"/>
        <v>2559</v>
      </c>
      <c r="L21" s="24">
        <f>SUM(C52:C54,C59)</f>
        <v>24865</v>
      </c>
    </row>
    <row r="22" spans="2:14">
      <c r="B22" s="35" t="s">
        <v>64</v>
      </c>
      <c r="C22" s="34">
        <v>15242</v>
      </c>
      <c r="D22" s="35">
        <v>1208</v>
      </c>
      <c r="F22" s="2" t="s">
        <v>6</v>
      </c>
      <c r="G22" s="23">
        <f>SUM(C64:C67)</f>
        <v>551</v>
      </c>
      <c r="H22" s="23">
        <f t="shared" si="1"/>
        <v>298.56322613476698</v>
      </c>
      <c r="I22" s="7">
        <f t="shared" si="2"/>
        <v>0</v>
      </c>
      <c r="J22" s="7">
        <f t="shared" si="3"/>
        <v>32</v>
      </c>
      <c r="K22" s="7">
        <f t="shared" si="4"/>
        <v>551</v>
      </c>
      <c r="L22" s="24">
        <f>SUM(C61:C63,C68)</f>
        <v>44423</v>
      </c>
    </row>
    <row r="23" spans="2:14">
      <c r="B23" s="35" t="s">
        <v>65</v>
      </c>
      <c r="C23" s="44">
        <v>713</v>
      </c>
      <c r="D23" s="35">
        <v>186</v>
      </c>
    </row>
    <row r="24" spans="2:14">
      <c r="B24" s="35" t="s">
        <v>2</v>
      </c>
      <c r="C24" s="34">
        <v>35112</v>
      </c>
      <c r="D24" s="34">
        <v>1535</v>
      </c>
    </row>
    <row r="25" spans="2:14">
      <c r="B25" s="35" t="s">
        <v>58</v>
      </c>
      <c r="C25" s="44">
        <v>820</v>
      </c>
      <c r="D25" s="35">
        <v>224</v>
      </c>
    </row>
    <row r="26" spans="2:14">
      <c r="B26" s="35" t="s">
        <v>59</v>
      </c>
      <c r="C26" s="34">
        <v>401</v>
      </c>
      <c r="D26" s="35">
        <v>196</v>
      </c>
    </row>
    <row r="27" spans="2:14">
      <c r="B27" s="35" t="s">
        <v>60</v>
      </c>
      <c r="C27" s="34">
        <v>1179</v>
      </c>
      <c r="D27" s="35">
        <v>343</v>
      </c>
    </row>
    <row r="28" spans="2:14">
      <c r="B28" s="35" t="s">
        <v>61</v>
      </c>
      <c r="C28" s="34">
        <v>2412</v>
      </c>
      <c r="D28" s="35">
        <v>415</v>
      </c>
    </row>
    <row r="29" spans="2:14">
      <c r="B29" s="35" t="s">
        <v>62</v>
      </c>
      <c r="C29" s="34">
        <v>4572</v>
      </c>
      <c r="D29" s="35">
        <v>563</v>
      </c>
    </row>
    <row r="30" spans="2:14">
      <c r="B30" s="35" t="s">
        <v>63</v>
      </c>
      <c r="C30" s="34">
        <v>8450</v>
      </c>
      <c r="D30" s="35">
        <v>736</v>
      </c>
    </row>
    <row r="31" spans="2:14">
      <c r="B31" s="35" t="s">
        <v>64</v>
      </c>
      <c r="C31" s="34">
        <v>16651</v>
      </c>
      <c r="D31" s="35">
        <v>1018</v>
      </c>
    </row>
    <row r="32" spans="2:14">
      <c r="B32" s="35" t="s">
        <v>65</v>
      </c>
      <c r="C32" s="44">
        <v>627</v>
      </c>
      <c r="D32" s="35">
        <v>202</v>
      </c>
    </row>
    <row r="33" spans="2:4">
      <c r="B33" s="35" t="s">
        <v>3</v>
      </c>
      <c r="C33" s="34">
        <v>33552</v>
      </c>
      <c r="D33" s="34">
        <v>1434</v>
      </c>
    </row>
    <row r="34" spans="2:4">
      <c r="B34" s="35" t="s">
        <v>58</v>
      </c>
      <c r="C34" s="34">
        <v>1169</v>
      </c>
      <c r="D34" s="35">
        <v>300</v>
      </c>
    </row>
    <row r="35" spans="2:4">
      <c r="B35" s="35" t="s">
        <v>59</v>
      </c>
      <c r="C35" s="34">
        <v>2445</v>
      </c>
      <c r="D35" s="35">
        <v>419</v>
      </c>
    </row>
    <row r="36" spans="2:4">
      <c r="B36" s="35" t="s">
        <v>60</v>
      </c>
      <c r="C36" s="34">
        <v>6865</v>
      </c>
      <c r="D36" s="35">
        <v>712</v>
      </c>
    </row>
    <row r="37" spans="2:4">
      <c r="B37" s="35" t="s">
        <v>61</v>
      </c>
      <c r="C37" s="34">
        <v>7526</v>
      </c>
      <c r="D37" s="35">
        <v>844</v>
      </c>
    </row>
    <row r="38" spans="2:4">
      <c r="B38" s="35" t="s">
        <v>62</v>
      </c>
      <c r="C38" s="34">
        <v>5714</v>
      </c>
      <c r="D38" s="35">
        <v>633</v>
      </c>
    </row>
    <row r="39" spans="2:4">
      <c r="B39" s="35" t="s">
        <v>63</v>
      </c>
      <c r="C39" s="34">
        <v>5811</v>
      </c>
      <c r="D39" s="35">
        <v>673</v>
      </c>
    </row>
    <row r="40" spans="2:4">
      <c r="B40" s="35" t="s">
        <v>64</v>
      </c>
      <c r="C40" s="34">
        <v>3635</v>
      </c>
      <c r="D40" s="35">
        <v>531</v>
      </c>
    </row>
    <row r="41" spans="2:4">
      <c r="B41" s="35" t="s">
        <v>65</v>
      </c>
      <c r="C41" s="44">
        <v>387</v>
      </c>
      <c r="D41" s="35">
        <v>151</v>
      </c>
    </row>
    <row r="42" spans="2:4">
      <c r="B42" s="35" t="s">
        <v>4</v>
      </c>
      <c r="C42" s="34">
        <v>46448</v>
      </c>
      <c r="D42" s="34">
        <v>1808</v>
      </c>
    </row>
    <row r="43" spans="2:4">
      <c r="B43" s="35" t="s">
        <v>58</v>
      </c>
      <c r="C43" s="34">
        <v>6087</v>
      </c>
      <c r="D43" s="35">
        <v>625</v>
      </c>
    </row>
    <row r="44" spans="2:4">
      <c r="B44" s="35" t="s">
        <v>59</v>
      </c>
      <c r="C44" s="34">
        <v>12677</v>
      </c>
      <c r="D44" s="35">
        <v>1086</v>
      </c>
    </row>
    <row r="45" spans="2:4">
      <c r="B45" s="35" t="s">
        <v>60</v>
      </c>
      <c r="C45" s="34">
        <v>12571</v>
      </c>
      <c r="D45" s="35">
        <v>780</v>
      </c>
    </row>
    <row r="46" spans="2:4">
      <c r="B46" s="35" t="s">
        <v>61</v>
      </c>
      <c r="C46" s="34">
        <v>7347</v>
      </c>
      <c r="D46" s="35">
        <v>627</v>
      </c>
    </row>
    <row r="47" spans="2:4">
      <c r="B47" s="35" t="s">
        <v>62</v>
      </c>
      <c r="C47" s="34">
        <v>3537</v>
      </c>
      <c r="D47" s="35">
        <v>442</v>
      </c>
    </row>
    <row r="48" spans="2:4">
      <c r="B48" s="35" t="s">
        <v>63</v>
      </c>
      <c r="C48" s="34">
        <v>2377</v>
      </c>
      <c r="D48" s="35">
        <v>413</v>
      </c>
    </row>
    <row r="49" spans="2:4">
      <c r="B49" s="35" t="s">
        <v>64</v>
      </c>
      <c r="C49" s="44">
        <v>972</v>
      </c>
      <c r="D49" s="35">
        <v>262</v>
      </c>
    </row>
    <row r="50" spans="2:4">
      <c r="B50" s="35" t="s">
        <v>65</v>
      </c>
      <c r="C50" s="44">
        <v>880</v>
      </c>
      <c r="D50" s="35">
        <v>262</v>
      </c>
    </row>
    <row r="51" spans="2:4">
      <c r="B51" s="35" t="s">
        <v>5</v>
      </c>
      <c r="C51" s="34">
        <v>27571</v>
      </c>
      <c r="D51" s="34">
        <v>1302</v>
      </c>
    </row>
    <row r="52" spans="2:4">
      <c r="B52" s="35" t="s">
        <v>58</v>
      </c>
      <c r="C52" s="34">
        <v>11299</v>
      </c>
      <c r="D52" s="35">
        <v>981</v>
      </c>
    </row>
    <row r="53" spans="2:4">
      <c r="B53" s="35" t="s">
        <v>59</v>
      </c>
      <c r="C53" s="34">
        <v>9149</v>
      </c>
      <c r="D53" s="35">
        <v>776</v>
      </c>
    </row>
    <row r="54" spans="2:4">
      <c r="B54" s="35" t="s">
        <v>60</v>
      </c>
      <c r="C54" s="34">
        <v>4000</v>
      </c>
      <c r="D54" s="35">
        <v>415</v>
      </c>
    </row>
    <row r="55" spans="2:4">
      <c r="B55" s="35" t="s">
        <v>61</v>
      </c>
      <c r="C55" s="44">
        <v>1684</v>
      </c>
      <c r="D55" s="35">
        <v>277</v>
      </c>
    </row>
    <row r="56" spans="2:4">
      <c r="B56" s="35" t="s">
        <v>62</v>
      </c>
      <c r="C56" s="44">
        <v>491</v>
      </c>
      <c r="D56" s="35">
        <v>206</v>
      </c>
    </row>
    <row r="57" spans="2:4">
      <c r="B57" s="35" t="s">
        <v>63</v>
      </c>
      <c r="C57" s="44">
        <v>384</v>
      </c>
      <c r="D57" s="35">
        <v>150</v>
      </c>
    </row>
    <row r="58" spans="2:4">
      <c r="B58" s="35" t="s">
        <v>64</v>
      </c>
      <c r="C58" s="44">
        <v>147</v>
      </c>
      <c r="D58" s="35">
        <v>88</v>
      </c>
    </row>
    <row r="59" spans="2:4">
      <c r="B59" s="35" t="s">
        <v>65</v>
      </c>
      <c r="C59" s="44">
        <v>417</v>
      </c>
      <c r="D59" s="35">
        <v>130</v>
      </c>
    </row>
    <row r="60" spans="2:4">
      <c r="B60" s="35" t="s">
        <v>6</v>
      </c>
      <c r="C60" s="34">
        <v>44974</v>
      </c>
      <c r="D60" s="34">
        <v>1591</v>
      </c>
    </row>
    <row r="61" spans="2:4">
      <c r="B61" s="35" t="s">
        <v>58</v>
      </c>
      <c r="C61" s="34">
        <v>35572</v>
      </c>
      <c r="D61" s="34">
        <v>1544</v>
      </c>
    </row>
    <row r="62" spans="2:4">
      <c r="B62" s="35" t="s">
        <v>59</v>
      </c>
      <c r="C62" s="34">
        <v>6338</v>
      </c>
      <c r="D62" s="35">
        <v>578</v>
      </c>
    </row>
    <row r="63" spans="2:4">
      <c r="B63" s="35" t="s">
        <v>60</v>
      </c>
      <c r="C63" s="44">
        <v>1987</v>
      </c>
      <c r="D63" s="35">
        <v>407</v>
      </c>
    </row>
    <row r="64" spans="2:4">
      <c r="B64" s="35" t="s">
        <v>61</v>
      </c>
      <c r="C64" s="44">
        <v>287</v>
      </c>
      <c r="D64" s="35">
        <v>100</v>
      </c>
    </row>
    <row r="65" spans="1:17">
      <c r="B65" s="35" t="s">
        <v>62</v>
      </c>
      <c r="C65" s="44">
        <v>165</v>
      </c>
      <c r="D65" s="35">
        <v>122</v>
      </c>
    </row>
    <row r="66" spans="1:17">
      <c r="B66" s="35" t="s">
        <v>63</v>
      </c>
      <c r="C66" s="44">
        <v>99</v>
      </c>
      <c r="D66" s="35">
        <v>61</v>
      </c>
    </row>
    <row r="67" spans="1:17">
      <c r="B67" s="35" t="s">
        <v>64</v>
      </c>
      <c r="C67" s="44">
        <v>0</v>
      </c>
      <c r="D67" s="35">
        <v>32</v>
      </c>
    </row>
    <row r="68" spans="1:17">
      <c r="B68" s="35" t="s">
        <v>65</v>
      </c>
      <c r="C68" s="44">
        <v>526</v>
      </c>
      <c r="D68" s="35">
        <v>151</v>
      </c>
    </row>
    <row r="70" spans="1:17">
      <c r="A70" s="10">
        <v>2018</v>
      </c>
    </row>
    <row r="71" spans="1:17">
      <c r="B71" s="39" t="s">
        <v>54</v>
      </c>
      <c r="C71" s="35" t="s">
        <v>55</v>
      </c>
      <c r="D71" s="35"/>
    </row>
    <row r="72" spans="1:17">
      <c r="B72" s="40"/>
      <c r="C72" s="41" t="s">
        <v>56</v>
      </c>
      <c r="D72" s="35" t="s">
        <v>22</v>
      </c>
    </row>
    <row r="73" spans="1:17">
      <c r="B73" s="35" t="s">
        <v>57</v>
      </c>
      <c r="C73" s="34">
        <v>219276</v>
      </c>
      <c r="D73" s="34">
        <v>2371</v>
      </c>
      <c r="G73" s="3" t="s">
        <v>8</v>
      </c>
      <c r="H73" s="3"/>
      <c r="I73" s="3" t="s">
        <v>53</v>
      </c>
      <c r="J73" s="3"/>
      <c r="K73" s="3" t="s">
        <v>38</v>
      </c>
      <c r="L73" s="5" t="s">
        <v>39</v>
      </c>
      <c r="M73" s="5" t="s">
        <v>15</v>
      </c>
      <c r="N73" s="5" t="s">
        <v>77</v>
      </c>
    </row>
    <row r="74" spans="1:17">
      <c r="B74" s="35" t="s">
        <v>0</v>
      </c>
      <c r="C74" s="34">
        <v>18890</v>
      </c>
      <c r="D74" s="35">
        <v>1029</v>
      </c>
      <c r="F74" s="2" t="s">
        <v>0</v>
      </c>
      <c r="G74" s="23">
        <f>C74</f>
        <v>18890</v>
      </c>
      <c r="H74" s="23"/>
      <c r="I74" s="7">
        <f>G84</f>
        <v>12338</v>
      </c>
      <c r="J74" s="7"/>
      <c r="K74" s="7">
        <f>C81</f>
        <v>11648</v>
      </c>
      <c r="L74" s="24">
        <f>G74-I74</f>
        <v>6552</v>
      </c>
      <c r="M74" s="60">
        <f>I74/G74</f>
        <v>0.65314981471678135</v>
      </c>
      <c r="N74" s="60">
        <f>K74/G74</f>
        <v>0.61662255161461088</v>
      </c>
      <c r="O74" s="33"/>
      <c r="P74" s="33"/>
      <c r="Q74" s="33"/>
    </row>
    <row r="75" spans="1:17">
      <c r="B75" s="35" t="s">
        <v>58</v>
      </c>
      <c r="C75" s="44">
        <v>148</v>
      </c>
      <c r="D75" s="35">
        <v>55</v>
      </c>
      <c r="F75" s="2" t="s">
        <v>1</v>
      </c>
      <c r="G75" s="23">
        <f>C83</f>
        <v>20053</v>
      </c>
      <c r="H75" s="23"/>
      <c r="I75" s="7">
        <f t="shared" ref="I75:I80" si="5">G85</f>
        <v>18548</v>
      </c>
      <c r="J75" s="7"/>
      <c r="K75" s="7">
        <f>C90</f>
        <v>16541</v>
      </c>
      <c r="L75" s="24">
        <f t="shared" ref="L75:L80" si="6">G75-I75</f>
        <v>1505</v>
      </c>
      <c r="M75" s="60">
        <f t="shared" ref="M75:M80" si="7">I75/G75</f>
        <v>0.92494888545354814</v>
      </c>
      <c r="N75" s="60">
        <f t="shared" ref="N75:N80" si="8">K75/G75</f>
        <v>0.82486411010821326</v>
      </c>
      <c r="O75" s="33"/>
      <c r="P75" s="33"/>
    </row>
    <row r="76" spans="1:17">
      <c r="B76" s="35" t="s">
        <v>59</v>
      </c>
      <c r="C76" s="44">
        <v>158</v>
      </c>
      <c r="D76" s="35">
        <v>98</v>
      </c>
      <c r="F76" s="2" t="s">
        <v>2</v>
      </c>
      <c r="G76" s="23">
        <f>C92</f>
        <v>36691</v>
      </c>
      <c r="H76" s="23"/>
      <c r="I76" s="7">
        <f t="shared" si="5"/>
        <v>33043</v>
      </c>
      <c r="J76" s="7"/>
      <c r="K76" s="7">
        <f>C99</f>
        <v>15847</v>
      </c>
      <c r="L76" s="24">
        <f t="shared" si="6"/>
        <v>3648</v>
      </c>
      <c r="M76" s="60">
        <f t="shared" si="7"/>
        <v>0.90057507290616223</v>
      </c>
      <c r="N76" s="60">
        <f t="shared" si="8"/>
        <v>0.43190428170396011</v>
      </c>
      <c r="O76" s="33"/>
      <c r="P76" s="33"/>
    </row>
    <row r="77" spans="1:17">
      <c r="B77" s="35" t="s">
        <v>60</v>
      </c>
      <c r="C77" s="44">
        <v>320</v>
      </c>
      <c r="D77" s="35">
        <v>151</v>
      </c>
      <c r="F77" s="2" t="s">
        <v>3</v>
      </c>
      <c r="G77" s="23">
        <f>C101</f>
        <v>34320</v>
      </c>
      <c r="H77" s="23"/>
      <c r="I77" s="7">
        <f t="shared" si="5"/>
        <v>21727</v>
      </c>
      <c r="J77" s="7"/>
      <c r="K77" s="7">
        <f>C108</f>
        <v>3228</v>
      </c>
      <c r="L77" s="24">
        <f t="shared" si="6"/>
        <v>12593</v>
      </c>
      <c r="M77" s="60">
        <f t="shared" si="7"/>
        <v>0.63307109557109553</v>
      </c>
      <c r="N77" s="60">
        <f t="shared" si="8"/>
        <v>9.4055944055944057E-2</v>
      </c>
      <c r="O77" s="33"/>
      <c r="P77" s="33"/>
      <c r="Q77" s="33"/>
    </row>
    <row r="78" spans="1:17">
      <c r="B78" s="35" t="s">
        <v>61</v>
      </c>
      <c r="C78" s="44">
        <v>410</v>
      </c>
      <c r="D78" s="35">
        <v>186</v>
      </c>
      <c r="F78" s="2" t="s">
        <v>4</v>
      </c>
      <c r="G78" s="23">
        <f>C110</f>
        <v>45768</v>
      </c>
      <c r="H78" s="23"/>
      <c r="I78" s="7">
        <f t="shared" si="5"/>
        <v>12805</v>
      </c>
      <c r="J78" s="7"/>
      <c r="K78" s="7">
        <f>C117</f>
        <v>853</v>
      </c>
      <c r="L78" s="24">
        <f t="shared" si="6"/>
        <v>32963</v>
      </c>
      <c r="M78" s="60">
        <f t="shared" si="7"/>
        <v>0.27978063275651111</v>
      </c>
      <c r="N78" s="60">
        <f t="shared" si="8"/>
        <v>1.8637475965740256E-2</v>
      </c>
      <c r="O78" s="33"/>
      <c r="P78" s="33"/>
      <c r="Q78" s="33"/>
    </row>
    <row r="79" spans="1:17">
      <c r="B79" s="35" t="s">
        <v>62</v>
      </c>
      <c r="C79" s="44">
        <v>78</v>
      </c>
      <c r="D79" s="35">
        <v>64</v>
      </c>
      <c r="F79" s="2" t="s">
        <v>5</v>
      </c>
      <c r="G79" s="23">
        <f>C119</f>
        <v>24855</v>
      </c>
      <c r="H79" s="23"/>
      <c r="I79" s="7">
        <f t="shared" si="5"/>
        <v>2190</v>
      </c>
      <c r="J79" s="7"/>
      <c r="K79" s="8">
        <f>C126</f>
        <v>135</v>
      </c>
      <c r="L79" s="24">
        <f t="shared" si="6"/>
        <v>22665</v>
      </c>
      <c r="M79" s="60">
        <f t="shared" si="7"/>
        <v>8.8111044055522031E-2</v>
      </c>
      <c r="N79" s="60">
        <f t="shared" si="8"/>
        <v>5.4315027157513579E-3</v>
      </c>
      <c r="O79" s="33"/>
      <c r="P79" s="33"/>
      <c r="Q79" s="33"/>
    </row>
    <row r="80" spans="1:17">
      <c r="B80" s="35" t="s">
        <v>63</v>
      </c>
      <c r="C80" s="44">
        <v>202</v>
      </c>
      <c r="D80" s="35">
        <v>94</v>
      </c>
      <c r="F80" s="2" t="s">
        <v>6</v>
      </c>
      <c r="G80" s="23">
        <f>C128</f>
        <v>38699</v>
      </c>
      <c r="H80" s="23"/>
      <c r="I80" s="7">
        <f t="shared" si="5"/>
        <v>581</v>
      </c>
      <c r="J80" s="7"/>
      <c r="K80" s="8">
        <f>C135</f>
        <v>16</v>
      </c>
      <c r="L80" s="24">
        <f t="shared" si="6"/>
        <v>38118</v>
      </c>
      <c r="M80" s="60">
        <f t="shared" si="7"/>
        <v>1.5013307837411819E-2</v>
      </c>
      <c r="N80" s="60">
        <f t="shared" si="8"/>
        <v>4.134473759011861E-4</v>
      </c>
      <c r="O80" s="33"/>
      <c r="P80" s="33"/>
      <c r="Q80" s="33"/>
    </row>
    <row r="81" spans="2:14">
      <c r="B81" s="35" t="s">
        <v>64</v>
      </c>
      <c r="C81" s="34">
        <v>11648</v>
      </c>
      <c r="D81" s="35">
        <v>889</v>
      </c>
      <c r="F81" s="48" t="s">
        <v>67</v>
      </c>
      <c r="G81" s="33">
        <f>SUM(G74:G76)</f>
        <v>75634</v>
      </c>
      <c r="H81" s="33"/>
    </row>
    <row r="82" spans="2:14">
      <c r="B82" s="35" t="s">
        <v>65</v>
      </c>
      <c r="C82" s="34">
        <v>6003</v>
      </c>
      <c r="D82" s="35">
        <v>552</v>
      </c>
    </row>
    <row r="83" spans="2:14">
      <c r="B83" s="35" t="s">
        <v>1</v>
      </c>
      <c r="C83" s="34">
        <v>20053</v>
      </c>
      <c r="D83" s="34">
        <v>981</v>
      </c>
      <c r="G83" s="3" t="s">
        <v>66</v>
      </c>
      <c r="H83" s="3"/>
      <c r="I83" s="3" t="s">
        <v>38</v>
      </c>
      <c r="J83" s="3"/>
      <c r="K83" s="3" t="s">
        <v>9</v>
      </c>
      <c r="L83" s="5" t="s">
        <v>39</v>
      </c>
      <c r="N83" t="s">
        <v>78</v>
      </c>
    </row>
    <row r="84" spans="2:14">
      <c r="B84" s="35" t="s">
        <v>58</v>
      </c>
      <c r="C84" s="44">
        <v>151</v>
      </c>
      <c r="D84" s="35">
        <v>79</v>
      </c>
      <c r="F84" s="2" t="s">
        <v>0</v>
      </c>
      <c r="G84" s="23">
        <f>SUM(C78:C81)</f>
        <v>12338</v>
      </c>
      <c r="H84" s="23"/>
      <c r="I84" s="7">
        <f t="shared" ref="I84:I90" si="9">K74</f>
        <v>11648</v>
      </c>
      <c r="J84" s="7"/>
      <c r="K84" s="7">
        <f>I74-K74</f>
        <v>690</v>
      </c>
      <c r="L84" s="24">
        <f>SUM(C75:C77,C82)</f>
        <v>6629</v>
      </c>
      <c r="N84" s="58">
        <f>(SUM(I74:I76)/SUM(G74:G76))</f>
        <v>0.84524155802945766</v>
      </c>
    </row>
    <row r="85" spans="2:14">
      <c r="B85" s="35" t="s">
        <v>59</v>
      </c>
      <c r="C85" s="44">
        <v>301</v>
      </c>
      <c r="D85" s="35">
        <v>142</v>
      </c>
      <c r="F85" s="2" t="s">
        <v>1</v>
      </c>
      <c r="G85" s="23">
        <f>SUM(C87:C90)</f>
        <v>18548</v>
      </c>
      <c r="H85" s="23"/>
      <c r="I85" s="7">
        <f t="shared" si="9"/>
        <v>16541</v>
      </c>
      <c r="J85" s="7"/>
      <c r="K85" s="7">
        <f t="shared" ref="K85:K90" si="10">I75-K75</f>
        <v>2007</v>
      </c>
      <c r="L85" s="24">
        <f>SUM(C84:C86,C91)</f>
        <v>1505</v>
      </c>
    </row>
    <row r="86" spans="2:14">
      <c r="B86" s="35" t="s">
        <v>60</v>
      </c>
      <c r="C86" s="44">
        <v>443</v>
      </c>
      <c r="D86" s="35">
        <v>151</v>
      </c>
      <c r="F86" s="2" t="s">
        <v>2</v>
      </c>
      <c r="G86" s="23">
        <f>SUM(C96:C99)</f>
        <v>33043</v>
      </c>
      <c r="H86" s="23"/>
      <c r="I86" s="7">
        <f t="shared" si="9"/>
        <v>15847</v>
      </c>
      <c r="J86" s="7"/>
      <c r="K86" s="7">
        <f t="shared" si="10"/>
        <v>17196</v>
      </c>
      <c r="L86" s="24">
        <f>SUM(C93:C95,C100)</f>
        <v>3648</v>
      </c>
      <c r="N86" t="s">
        <v>79</v>
      </c>
    </row>
    <row r="87" spans="2:14">
      <c r="B87" s="35" t="s">
        <v>61</v>
      </c>
      <c r="C87" s="44">
        <v>462</v>
      </c>
      <c r="D87" s="35">
        <v>168</v>
      </c>
      <c r="F87" s="2" t="s">
        <v>3</v>
      </c>
      <c r="G87" s="23">
        <f>SUM(C105:C108)</f>
        <v>21727</v>
      </c>
      <c r="H87" s="23"/>
      <c r="I87" s="7">
        <f t="shared" si="9"/>
        <v>3228</v>
      </c>
      <c r="J87" s="7"/>
      <c r="K87" s="7">
        <f t="shared" si="10"/>
        <v>18499</v>
      </c>
      <c r="L87" s="24">
        <f>SUM(C102:C104,C109)</f>
        <v>12593</v>
      </c>
      <c r="N87" s="58">
        <f>(SUM(K74:K76)/SUM(G74:G76))</f>
        <v>0.58222492529814629</v>
      </c>
    </row>
    <row r="88" spans="2:14">
      <c r="B88" s="35" t="s">
        <v>62</v>
      </c>
      <c r="C88" s="44">
        <v>291</v>
      </c>
      <c r="D88" s="35">
        <v>139</v>
      </c>
      <c r="F88" s="2" t="s">
        <v>4</v>
      </c>
      <c r="G88" s="23">
        <f>SUM(C114:C117)</f>
        <v>12805</v>
      </c>
      <c r="H88" s="23"/>
      <c r="I88" s="7">
        <f t="shared" si="9"/>
        <v>853</v>
      </c>
      <c r="J88" s="7"/>
      <c r="K88" s="7">
        <f t="shared" si="10"/>
        <v>11952</v>
      </c>
      <c r="L88" s="24">
        <f>SUM(C111:C113,C118)</f>
        <v>32963</v>
      </c>
    </row>
    <row r="89" spans="2:14">
      <c r="B89" s="35" t="s">
        <v>63</v>
      </c>
      <c r="C89" s="34">
        <v>1254</v>
      </c>
      <c r="D89" s="35">
        <v>333</v>
      </c>
      <c r="F89" s="2" t="s">
        <v>5</v>
      </c>
      <c r="G89" s="23">
        <f>SUM(C123:C126)</f>
        <v>2190</v>
      </c>
      <c r="H89" s="23"/>
      <c r="I89" s="7">
        <f t="shared" si="9"/>
        <v>135</v>
      </c>
      <c r="J89" s="7"/>
      <c r="K89" s="7">
        <f t="shared" si="10"/>
        <v>2055</v>
      </c>
      <c r="L89" s="24">
        <f>SUM(C120:C122,C127)</f>
        <v>22665</v>
      </c>
    </row>
    <row r="90" spans="2:14">
      <c r="B90" s="35" t="s">
        <v>64</v>
      </c>
      <c r="C90" s="34">
        <v>16541</v>
      </c>
      <c r="D90" s="35">
        <v>960</v>
      </c>
      <c r="F90" s="2" t="s">
        <v>6</v>
      </c>
      <c r="G90" s="23">
        <f>SUM(C132:C135)</f>
        <v>581</v>
      </c>
      <c r="H90" s="23"/>
      <c r="I90" s="7">
        <f t="shared" si="9"/>
        <v>16</v>
      </c>
      <c r="J90" s="7"/>
      <c r="K90" s="7">
        <f t="shared" si="10"/>
        <v>565</v>
      </c>
      <c r="L90" s="24">
        <f>SUM(C129:C131,C136)</f>
        <v>38118</v>
      </c>
    </row>
    <row r="91" spans="2:14">
      <c r="B91" s="35" t="s">
        <v>65</v>
      </c>
      <c r="C91" s="44">
        <v>610</v>
      </c>
      <c r="D91" s="35">
        <v>182</v>
      </c>
    </row>
    <row r="92" spans="2:14">
      <c r="B92" s="35" t="s">
        <v>2</v>
      </c>
      <c r="C92" s="34">
        <v>36691</v>
      </c>
      <c r="D92" s="34">
        <v>1588</v>
      </c>
    </row>
    <row r="93" spans="2:14">
      <c r="B93" s="35" t="s">
        <v>58</v>
      </c>
      <c r="C93" s="44">
        <v>750</v>
      </c>
      <c r="D93" s="35">
        <v>258</v>
      </c>
    </row>
    <row r="94" spans="2:14">
      <c r="B94" s="35" t="s">
        <v>59</v>
      </c>
      <c r="C94" s="34">
        <v>514</v>
      </c>
      <c r="D94" s="35">
        <v>197</v>
      </c>
    </row>
    <row r="95" spans="2:14">
      <c r="B95" s="35" t="s">
        <v>60</v>
      </c>
      <c r="C95" s="34">
        <v>1620</v>
      </c>
      <c r="D95" s="35">
        <v>305</v>
      </c>
    </row>
    <row r="96" spans="2:14">
      <c r="B96" s="35" t="s">
        <v>61</v>
      </c>
      <c r="C96" s="34">
        <v>2992</v>
      </c>
      <c r="D96" s="35">
        <v>455</v>
      </c>
    </row>
    <row r="97" spans="2:4">
      <c r="B97" s="35" t="s">
        <v>62</v>
      </c>
      <c r="C97" s="34">
        <v>4996</v>
      </c>
      <c r="D97" s="35">
        <v>667</v>
      </c>
    </row>
    <row r="98" spans="2:4">
      <c r="B98" s="35" t="s">
        <v>63</v>
      </c>
      <c r="C98" s="34">
        <v>9208</v>
      </c>
      <c r="D98" s="35">
        <v>9208</v>
      </c>
    </row>
    <row r="99" spans="2:4">
      <c r="B99" s="35" t="s">
        <v>64</v>
      </c>
      <c r="C99" s="34">
        <v>15847</v>
      </c>
      <c r="D99" s="35">
        <v>1121</v>
      </c>
    </row>
    <row r="100" spans="2:4">
      <c r="B100" s="35" t="s">
        <v>65</v>
      </c>
      <c r="C100" s="44">
        <v>764</v>
      </c>
      <c r="D100" s="35">
        <v>213</v>
      </c>
    </row>
    <row r="101" spans="2:4">
      <c r="B101" s="35" t="s">
        <v>3</v>
      </c>
      <c r="C101" s="34">
        <v>34320</v>
      </c>
      <c r="D101" s="34">
        <v>1373</v>
      </c>
    </row>
    <row r="102" spans="2:4">
      <c r="B102" s="35" t="s">
        <v>58</v>
      </c>
      <c r="C102" s="34">
        <v>1304</v>
      </c>
      <c r="D102" s="35">
        <v>315</v>
      </c>
    </row>
    <row r="103" spans="2:4">
      <c r="B103" s="35" t="s">
        <v>59</v>
      </c>
      <c r="C103" s="34">
        <v>3066</v>
      </c>
      <c r="D103" s="35">
        <v>413</v>
      </c>
    </row>
    <row r="104" spans="2:4">
      <c r="B104" s="35" t="s">
        <v>60</v>
      </c>
      <c r="C104" s="34">
        <v>7620</v>
      </c>
      <c r="D104" s="35">
        <v>687</v>
      </c>
    </row>
    <row r="105" spans="2:4">
      <c r="B105" s="35" t="s">
        <v>61</v>
      </c>
      <c r="C105" s="34">
        <v>7602</v>
      </c>
      <c r="D105" s="35">
        <v>629</v>
      </c>
    </row>
    <row r="106" spans="2:4">
      <c r="B106" s="35" t="s">
        <v>62</v>
      </c>
      <c r="C106" s="34">
        <v>5511</v>
      </c>
      <c r="D106" s="35">
        <v>594</v>
      </c>
    </row>
    <row r="107" spans="2:4">
      <c r="B107" s="35" t="s">
        <v>63</v>
      </c>
      <c r="C107" s="34">
        <v>5386</v>
      </c>
      <c r="D107" s="35">
        <v>533</v>
      </c>
    </row>
    <row r="108" spans="2:4">
      <c r="B108" s="35" t="s">
        <v>64</v>
      </c>
      <c r="C108" s="34">
        <v>3228</v>
      </c>
      <c r="D108" s="35">
        <v>487</v>
      </c>
    </row>
    <row r="109" spans="2:4">
      <c r="B109" s="35" t="s">
        <v>65</v>
      </c>
      <c r="C109" s="44">
        <v>603</v>
      </c>
      <c r="D109" s="35">
        <v>188</v>
      </c>
    </row>
    <row r="110" spans="2:4">
      <c r="B110" s="35" t="s">
        <v>4</v>
      </c>
      <c r="C110" s="34">
        <v>45768</v>
      </c>
      <c r="D110" s="34">
        <v>1669</v>
      </c>
    </row>
    <row r="111" spans="2:4">
      <c r="B111" s="35" t="s">
        <v>58</v>
      </c>
      <c r="C111" s="34">
        <v>6894</v>
      </c>
      <c r="D111" s="35">
        <v>574</v>
      </c>
    </row>
    <row r="112" spans="2:4">
      <c r="B112" s="35" t="s">
        <v>59</v>
      </c>
      <c r="C112" s="34">
        <v>13286</v>
      </c>
      <c r="D112" s="35">
        <v>1015</v>
      </c>
    </row>
    <row r="113" spans="2:4">
      <c r="B113" s="35" t="s">
        <v>60</v>
      </c>
      <c r="C113" s="34">
        <v>12137</v>
      </c>
      <c r="D113" s="35">
        <v>973</v>
      </c>
    </row>
    <row r="114" spans="2:4">
      <c r="B114" s="35" t="s">
        <v>61</v>
      </c>
      <c r="C114" s="34">
        <v>6581</v>
      </c>
      <c r="D114" s="35">
        <v>644</v>
      </c>
    </row>
    <row r="115" spans="2:4">
      <c r="B115" s="35" t="s">
        <v>62</v>
      </c>
      <c r="C115" s="34">
        <v>3401</v>
      </c>
      <c r="D115" s="35">
        <v>467</v>
      </c>
    </row>
    <row r="116" spans="2:4">
      <c r="B116" s="35" t="s">
        <v>63</v>
      </c>
      <c r="C116" s="34">
        <v>1970</v>
      </c>
      <c r="D116" s="35">
        <v>333</v>
      </c>
    </row>
    <row r="117" spans="2:4">
      <c r="B117" s="35" t="s">
        <v>64</v>
      </c>
      <c r="C117" s="44">
        <v>853</v>
      </c>
      <c r="D117" s="35">
        <v>263</v>
      </c>
    </row>
    <row r="118" spans="2:4">
      <c r="B118" s="35" t="s">
        <v>65</v>
      </c>
      <c r="C118" s="44">
        <v>646</v>
      </c>
      <c r="D118" s="35">
        <v>226</v>
      </c>
    </row>
    <row r="119" spans="2:4">
      <c r="B119" s="35" t="s">
        <v>5</v>
      </c>
      <c r="C119" s="34">
        <v>24855</v>
      </c>
      <c r="D119" s="34">
        <v>1180</v>
      </c>
    </row>
    <row r="120" spans="2:4">
      <c r="B120" s="35" t="s">
        <v>58</v>
      </c>
      <c r="C120" s="34">
        <v>11382</v>
      </c>
      <c r="D120" s="35">
        <v>814</v>
      </c>
    </row>
    <row r="121" spans="2:4">
      <c r="B121" s="35" t="s">
        <v>59</v>
      </c>
      <c r="C121" s="34">
        <v>7280</v>
      </c>
      <c r="D121" s="35">
        <v>685</v>
      </c>
    </row>
    <row r="122" spans="2:4">
      <c r="B122" s="35" t="s">
        <v>60</v>
      </c>
      <c r="C122" s="34">
        <v>3523</v>
      </c>
      <c r="D122" s="35">
        <v>383</v>
      </c>
    </row>
    <row r="123" spans="2:4">
      <c r="B123" s="35" t="s">
        <v>61</v>
      </c>
      <c r="C123" s="44">
        <v>1258</v>
      </c>
      <c r="D123" s="35">
        <v>287</v>
      </c>
    </row>
    <row r="124" spans="2:4">
      <c r="B124" s="35" t="s">
        <v>62</v>
      </c>
      <c r="C124" s="44">
        <v>420</v>
      </c>
      <c r="D124" s="35">
        <v>200</v>
      </c>
    </row>
    <row r="125" spans="2:4">
      <c r="B125" s="35" t="s">
        <v>63</v>
      </c>
      <c r="C125" s="44">
        <v>377</v>
      </c>
      <c r="D125" s="35">
        <v>151</v>
      </c>
    </row>
    <row r="126" spans="2:4">
      <c r="B126" s="35" t="s">
        <v>64</v>
      </c>
      <c r="C126" s="44">
        <v>135</v>
      </c>
      <c r="D126" s="35">
        <v>89</v>
      </c>
    </row>
    <row r="127" spans="2:4">
      <c r="B127" s="35" t="s">
        <v>65</v>
      </c>
      <c r="C127" s="44">
        <v>480</v>
      </c>
      <c r="D127" s="35">
        <v>135</v>
      </c>
    </row>
    <row r="128" spans="2:4">
      <c r="B128" s="35" t="s">
        <v>6</v>
      </c>
      <c r="C128" s="34">
        <v>38699</v>
      </c>
      <c r="D128" s="34">
        <v>1449</v>
      </c>
    </row>
    <row r="129" spans="1:17">
      <c r="B129" s="35" t="s">
        <v>58</v>
      </c>
      <c r="C129" s="34">
        <v>31085</v>
      </c>
      <c r="D129" s="34">
        <v>1319</v>
      </c>
    </row>
    <row r="130" spans="1:17">
      <c r="B130" s="35" t="s">
        <v>59</v>
      </c>
      <c r="C130" s="34">
        <v>5107</v>
      </c>
      <c r="D130" s="35">
        <v>499</v>
      </c>
    </row>
    <row r="131" spans="1:17">
      <c r="B131" s="35" t="s">
        <v>60</v>
      </c>
      <c r="C131" s="44">
        <v>1455</v>
      </c>
      <c r="D131" s="35">
        <v>266</v>
      </c>
    </row>
    <row r="132" spans="1:17">
      <c r="B132" s="35" t="s">
        <v>61</v>
      </c>
      <c r="C132" s="44">
        <v>285</v>
      </c>
      <c r="D132" s="35">
        <v>105</v>
      </c>
    </row>
    <row r="133" spans="1:17">
      <c r="B133" s="35" t="s">
        <v>62</v>
      </c>
      <c r="C133" s="44">
        <v>176</v>
      </c>
      <c r="D133" s="35">
        <v>86</v>
      </c>
    </row>
    <row r="134" spans="1:17">
      <c r="B134" s="35" t="s">
        <v>63</v>
      </c>
      <c r="C134" s="44">
        <v>104</v>
      </c>
      <c r="D134" s="35">
        <v>73</v>
      </c>
    </row>
    <row r="135" spans="1:17">
      <c r="B135" s="35" t="s">
        <v>64</v>
      </c>
      <c r="C135" s="44">
        <v>16</v>
      </c>
      <c r="D135" s="35">
        <v>25</v>
      </c>
    </row>
    <row r="136" spans="1:17">
      <c r="B136" s="35" t="s">
        <v>65</v>
      </c>
      <c r="C136" s="44">
        <v>471</v>
      </c>
      <c r="D136" s="35">
        <v>139</v>
      </c>
    </row>
    <row r="138" spans="1:17">
      <c r="A138" s="10">
        <v>2017</v>
      </c>
    </row>
    <row r="139" spans="1:17">
      <c r="B139" s="39" t="s">
        <v>54</v>
      </c>
      <c r="C139" s="35" t="s">
        <v>55</v>
      </c>
      <c r="D139" s="35"/>
    </row>
    <row r="140" spans="1:17">
      <c r="B140" s="40"/>
      <c r="C140" s="41" t="s">
        <v>56</v>
      </c>
      <c r="D140" s="35" t="s">
        <v>22</v>
      </c>
    </row>
    <row r="141" spans="1:17">
      <c r="B141" s="35" t="s">
        <v>57</v>
      </c>
      <c r="C141" s="34">
        <v>213336</v>
      </c>
      <c r="D141" s="34">
        <v>2382</v>
      </c>
      <c r="G141" s="3" t="s">
        <v>8</v>
      </c>
      <c r="H141" s="3"/>
      <c r="I141" s="3" t="s">
        <v>53</v>
      </c>
      <c r="J141" s="3"/>
      <c r="K141" s="3" t="s">
        <v>38</v>
      </c>
      <c r="L141" s="5" t="s">
        <v>39</v>
      </c>
    </row>
    <row r="142" spans="1:17">
      <c r="B142" s="35" t="s">
        <v>0</v>
      </c>
      <c r="C142" s="34">
        <v>19471</v>
      </c>
      <c r="D142" s="35">
        <v>1041</v>
      </c>
      <c r="F142" s="2" t="s">
        <v>0</v>
      </c>
      <c r="G142" s="23">
        <v>19471</v>
      </c>
      <c r="H142" s="23"/>
      <c r="I142" s="7">
        <v>13185</v>
      </c>
      <c r="J142" s="7"/>
      <c r="K142" s="7">
        <v>12433</v>
      </c>
      <c r="L142" s="24">
        <v>6286</v>
      </c>
      <c r="O142" s="33"/>
      <c r="P142" s="33"/>
      <c r="Q142" s="33"/>
    </row>
    <row r="143" spans="1:17">
      <c r="B143" s="35" t="s">
        <v>58</v>
      </c>
      <c r="C143" s="44">
        <v>148</v>
      </c>
      <c r="D143" s="35">
        <v>92</v>
      </c>
      <c r="F143" s="2" t="s">
        <v>1</v>
      </c>
      <c r="G143" s="23">
        <v>21148</v>
      </c>
      <c r="H143" s="23"/>
      <c r="I143" s="7">
        <v>19731</v>
      </c>
      <c r="J143" s="7"/>
      <c r="K143" s="7">
        <v>17174</v>
      </c>
      <c r="L143" s="24">
        <v>1417</v>
      </c>
      <c r="O143" s="33"/>
      <c r="P143" s="33"/>
    </row>
    <row r="144" spans="1:17">
      <c r="B144" s="35" t="s">
        <v>59</v>
      </c>
      <c r="C144" s="44">
        <v>168</v>
      </c>
      <c r="D144" s="35">
        <v>85</v>
      </c>
      <c r="F144" s="2" t="s">
        <v>2</v>
      </c>
      <c r="G144" s="23">
        <v>37479</v>
      </c>
      <c r="H144" s="23"/>
      <c r="I144" s="7">
        <v>33462</v>
      </c>
      <c r="J144" s="7"/>
      <c r="K144" s="7">
        <v>14343</v>
      </c>
      <c r="L144" s="24">
        <v>4017</v>
      </c>
      <c r="O144" s="33"/>
      <c r="P144" s="33"/>
    </row>
    <row r="145" spans="2:17">
      <c r="B145" s="35" t="s">
        <v>60</v>
      </c>
      <c r="C145" s="44">
        <v>288</v>
      </c>
      <c r="D145" s="35">
        <v>130</v>
      </c>
      <c r="F145" s="2" t="s">
        <v>3</v>
      </c>
      <c r="G145" s="23">
        <v>35099</v>
      </c>
      <c r="H145" s="23"/>
      <c r="I145" s="7">
        <v>19850</v>
      </c>
      <c r="J145" s="7"/>
      <c r="K145" s="7">
        <v>2735</v>
      </c>
      <c r="L145" s="24">
        <v>15249</v>
      </c>
      <c r="O145" s="33"/>
      <c r="P145" s="33"/>
      <c r="Q145" s="33"/>
    </row>
    <row r="146" spans="2:17">
      <c r="B146" s="35" t="s">
        <v>61</v>
      </c>
      <c r="C146" s="44">
        <v>363</v>
      </c>
      <c r="D146" s="35">
        <v>165</v>
      </c>
      <c r="F146" s="2" t="s">
        <v>4</v>
      </c>
      <c r="G146" s="23">
        <v>43777</v>
      </c>
      <c r="H146" s="23"/>
      <c r="I146" s="7">
        <v>10719</v>
      </c>
      <c r="J146" s="7"/>
      <c r="K146" s="7">
        <v>833</v>
      </c>
      <c r="L146" s="24">
        <v>33058</v>
      </c>
      <c r="O146" s="33"/>
      <c r="P146" s="33"/>
      <c r="Q146" s="33"/>
    </row>
    <row r="147" spans="2:17">
      <c r="B147" s="35" t="s">
        <v>62</v>
      </c>
      <c r="C147" s="44">
        <v>172</v>
      </c>
      <c r="D147" s="35">
        <v>90</v>
      </c>
      <c r="F147" s="2" t="s">
        <v>5</v>
      </c>
      <c r="G147" s="23">
        <v>23365</v>
      </c>
      <c r="H147" s="23"/>
      <c r="I147" s="7">
        <v>1751</v>
      </c>
      <c r="J147" s="7"/>
      <c r="K147" s="8">
        <v>134</v>
      </c>
      <c r="L147" s="24">
        <v>21614</v>
      </c>
      <c r="O147" s="33"/>
      <c r="P147" s="33"/>
      <c r="Q147" s="33"/>
    </row>
    <row r="148" spans="2:17">
      <c r="B148" s="35" t="s">
        <v>63</v>
      </c>
      <c r="C148" s="44">
        <v>217</v>
      </c>
      <c r="D148" s="35">
        <v>97</v>
      </c>
      <c r="F148" s="2" t="s">
        <v>6</v>
      </c>
      <c r="G148" s="23">
        <v>32997</v>
      </c>
      <c r="H148" s="23"/>
      <c r="I148" s="7">
        <v>587</v>
      </c>
      <c r="J148" s="7"/>
      <c r="K148" s="8">
        <v>0</v>
      </c>
      <c r="L148" s="24">
        <v>32410</v>
      </c>
      <c r="O148" s="33"/>
      <c r="P148" s="33"/>
      <c r="Q148" s="33"/>
    </row>
    <row r="149" spans="2:17">
      <c r="B149" s="35" t="s">
        <v>64</v>
      </c>
      <c r="C149" s="34">
        <v>12433</v>
      </c>
      <c r="D149" s="35">
        <v>853</v>
      </c>
      <c r="F149" s="48" t="s">
        <v>67</v>
      </c>
      <c r="G149" s="33">
        <v>78098</v>
      </c>
      <c r="H149" s="33"/>
    </row>
    <row r="150" spans="2:17">
      <c r="B150" s="35" t="s">
        <v>65</v>
      </c>
      <c r="C150" s="34">
        <v>5682</v>
      </c>
      <c r="D150" s="35">
        <v>612</v>
      </c>
    </row>
    <row r="151" spans="2:17">
      <c r="B151" s="35" t="s">
        <v>1</v>
      </c>
      <c r="C151" s="34">
        <v>21148</v>
      </c>
      <c r="D151" s="34">
        <v>1063</v>
      </c>
      <c r="G151" s="3" t="s">
        <v>66</v>
      </c>
      <c r="H151" s="3"/>
      <c r="I151" s="3" t="s">
        <v>38</v>
      </c>
      <c r="J151" s="3"/>
      <c r="K151" s="3" t="s">
        <v>9</v>
      </c>
      <c r="L151" s="5" t="s">
        <v>39</v>
      </c>
    </row>
    <row r="152" spans="2:17">
      <c r="B152" s="35" t="s">
        <v>58</v>
      </c>
      <c r="C152" s="44">
        <v>130</v>
      </c>
      <c r="D152" s="35">
        <v>81</v>
      </c>
      <c r="F152" s="2" t="s">
        <v>0</v>
      </c>
      <c r="G152" s="23">
        <v>13185</v>
      </c>
      <c r="H152" s="23"/>
      <c r="I152" s="7">
        <v>12433</v>
      </c>
      <c r="J152" s="7"/>
      <c r="K152" s="7">
        <v>752</v>
      </c>
      <c r="L152" s="24">
        <v>6286</v>
      </c>
    </row>
    <row r="153" spans="2:17">
      <c r="B153" s="35" t="s">
        <v>59</v>
      </c>
      <c r="C153" s="44">
        <v>263</v>
      </c>
      <c r="D153" s="35">
        <v>111</v>
      </c>
      <c r="F153" s="2" t="s">
        <v>1</v>
      </c>
      <c r="G153" s="23">
        <v>19731</v>
      </c>
      <c r="H153" s="23"/>
      <c r="I153" s="7">
        <v>17174</v>
      </c>
      <c r="J153" s="7"/>
      <c r="K153" s="7">
        <v>2557</v>
      </c>
      <c r="L153" s="24">
        <v>1417</v>
      </c>
    </row>
    <row r="154" spans="2:17">
      <c r="B154" s="35" t="s">
        <v>60</v>
      </c>
      <c r="C154" s="44">
        <v>432</v>
      </c>
      <c r="D154" s="35">
        <v>140</v>
      </c>
      <c r="F154" s="2" t="s">
        <v>2</v>
      </c>
      <c r="G154" s="23">
        <v>33462</v>
      </c>
      <c r="H154" s="23"/>
      <c r="I154" s="7">
        <v>14343</v>
      </c>
      <c r="J154" s="7"/>
      <c r="K154" s="7">
        <v>19119</v>
      </c>
      <c r="L154" s="24">
        <v>4017</v>
      </c>
    </row>
    <row r="155" spans="2:17">
      <c r="B155" s="35" t="s">
        <v>61</v>
      </c>
      <c r="C155" s="44">
        <v>505</v>
      </c>
      <c r="D155" s="35">
        <v>167</v>
      </c>
      <c r="F155" s="2" t="s">
        <v>3</v>
      </c>
      <c r="G155" s="23">
        <v>19850</v>
      </c>
      <c r="H155" s="23"/>
      <c r="I155" s="7">
        <v>2735</v>
      </c>
      <c r="J155" s="7"/>
      <c r="K155" s="7">
        <v>17115</v>
      </c>
      <c r="L155" s="24">
        <v>15249</v>
      </c>
    </row>
    <row r="156" spans="2:17">
      <c r="B156" s="35" t="s">
        <v>62</v>
      </c>
      <c r="C156" s="44">
        <v>415</v>
      </c>
      <c r="D156" s="35">
        <v>151</v>
      </c>
      <c r="F156" s="2" t="s">
        <v>4</v>
      </c>
      <c r="G156" s="23">
        <v>10719</v>
      </c>
      <c r="H156" s="23"/>
      <c r="I156" s="7">
        <v>833</v>
      </c>
      <c r="J156" s="7"/>
      <c r="K156" s="7">
        <v>9886</v>
      </c>
      <c r="L156" s="24">
        <v>33058</v>
      </c>
    </row>
    <row r="157" spans="2:17">
      <c r="B157" s="35" t="s">
        <v>63</v>
      </c>
      <c r="C157" s="34">
        <v>1637</v>
      </c>
      <c r="D157" s="35">
        <v>332</v>
      </c>
      <c r="F157" s="2" t="s">
        <v>5</v>
      </c>
      <c r="G157" s="23">
        <v>1751</v>
      </c>
      <c r="H157" s="23"/>
      <c r="I157" s="7">
        <v>134</v>
      </c>
      <c r="J157" s="7"/>
      <c r="K157" s="7">
        <v>1617</v>
      </c>
      <c r="L157" s="24">
        <v>21614</v>
      </c>
    </row>
    <row r="158" spans="2:17">
      <c r="B158" s="35" t="s">
        <v>64</v>
      </c>
      <c r="C158" s="34">
        <v>17174</v>
      </c>
      <c r="D158" s="35">
        <v>1027</v>
      </c>
      <c r="F158" s="2" t="s">
        <v>6</v>
      </c>
      <c r="G158" s="23">
        <v>587</v>
      </c>
      <c r="H158" s="23"/>
      <c r="I158" s="7">
        <v>0</v>
      </c>
      <c r="J158" s="7"/>
      <c r="K158" s="7">
        <v>587</v>
      </c>
      <c r="L158" s="24">
        <v>32410</v>
      </c>
    </row>
    <row r="159" spans="2:17">
      <c r="B159" s="35" t="s">
        <v>65</v>
      </c>
      <c r="C159" s="44">
        <v>592</v>
      </c>
      <c r="D159" s="35">
        <v>202</v>
      </c>
    </row>
    <row r="160" spans="2:17">
      <c r="B160" s="35" t="s">
        <v>2</v>
      </c>
      <c r="C160" s="34">
        <v>37479</v>
      </c>
      <c r="D160" s="34">
        <v>1443</v>
      </c>
    </row>
    <row r="161" spans="2:4">
      <c r="B161" s="35" t="s">
        <v>58</v>
      </c>
      <c r="C161" s="44">
        <v>636</v>
      </c>
      <c r="D161" s="35">
        <v>202</v>
      </c>
    </row>
    <row r="162" spans="2:4">
      <c r="B162" s="35" t="s">
        <v>59</v>
      </c>
      <c r="C162" s="34">
        <v>726</v>
      </c>
      <c r="D162" s="35">
        <v>226</v>
      </c>
    </row>
    <row r="163" spans="2:4">
      <c r="B163" s="35" t="s">
        <v>60</v>
      </c>
      <c r="C163" s="34">
        <v>1878</v>
      </c>
      <c r="D163" s="35">
        <v>343</v>
      </c>
    </row>
    <row r="164" spans="2:4">
      <c r="B164" s="35" t="s">
        <v>61</v>
      </c>
      <c r="C164" s="34">
        <v>3768</v>
      </c>
      <c r="D164" s="35">
        <v>578</v>
      </c>
    </row>
    <row r="165" spans="2:4">
      <c r="B165" s="35" t="s">
        <v>62</v>
      </c>
      <c r="C165" s="34">
        <v>5346</v>
      </c>
      <c r="D165" s="35">
        <v>546</v>
      </c>
    </row>
    <row r="166" spans="2:4">
      <c r="B166" s="35" t="s">
        <v>63</v>
      </c>
      <c r="C166" s="34">
        <v>10005</v>
      </c>
      <c r="D166" s="35">
        <v>940</v>
      </c>
    </row>
    <row r="167" spans="2:4">
      <c r="B167" s="35" t="s">
        <v>64</v>
      </c>
      <c r="C167" s="34">
        <v>14343</v>
      </c>
      <c r="D167" s="35">
        <v>900</v>
      </c>
    </row>
    <row r="168" spans="2:4">
      <c r="B168" s="35" t="s">
        <v>65</v>
      </c>
      <c r="C168" s="44">
        <v>777</v>
      </c>
      <c r="D168" s="35">
        <v>199</v>
      </c>
    </row>
    <row r="169" spans="2:4">
      <c r="B169" s="35" t="s">
        <v>3</v>
      </c>
      <c r="C169" s="34">
        <v>35099</v>
      </c>
      <c r="D169" s="34">
        <v>1381</v>
      </c>
    </row>
    <row r="170" spans="2:4">
      <c r="B170" s="35" t="s">
        <v>58</v>
      </c>
      <c r="C170" s="34">
        <v>1661</v>
      </c>
      <c r="D170" s="35">
        <v>346</v>
      </c>
    </row>
    <row r="171" spans="2:4">
      <c r="B171" s="35" t="s">
        <v>59</v>
      </c>
      <c r="C171" s="34">
        <v>4430</v>
      </c>
      <c r="D171" s="35">
        <v>477</v>
      </c>
    </row>
    <row r="172" spans="2:4">
      <c r="B172" s="35" t="s">
        <v>60</v>
      </c>
      <c r="C172" s="34">
        <v>8683</v>
      </c>
      <c r="D172" s="35">
        <v>701</v>
      </c>
    </row>
    <row r="173" spans="2:4">
      <c r="B173" s="35" t="s">
        <v>61</v>
      </c>
      <c r="C173" s="34">
        <v>7284</v>
      </c>
      <c r="D173" s="35">
        <v>612</v>
      </c>
    </row>
    <row r="174" spans="2:4">
      <c r="B174" s="35" t="s">
        <v>62</v>
      </c>
      <c r="C174" s="34">
        <v>5025</v>
      </c>
      <c r="D174" s="35">
        <v>594</v>
      </c>
    </row>
    <row r="175" spans="2:4">
      <c r="B175" s="35" t="s">
        <v>63</v>
      </c>
      <c r="C175" s="34">
        <v>4806</v>
      </c>
      <c r="D175" s="35">
        <v>500</v>
      </c>
    </row>
    <row r="176" spans="2:4">
      <c r="B176" s="35" t="s">
        <v>64</v>
      </c>
      <c r="C176" s="34">
        <v>2735</v>
      </c>
      <c r="D176" s="35">
        <v>316</v>
      </c>
    </row>
    <row r="177" spans="2:4">
      <c r="B177" s="35" t="s">
        <v>65</v>
      </c>
      <c r="C177" s="44">
        <v>475</v>
      </c>
      <c r="D177" s="35">
        <v>166</v>
      </c>
    </row>
    <row r="178" spans="2:4">
      <c r="B178" s="35" t="s">
        <v>4</v>
      </c>
      <c r="C178" s="34">
        <v>43777</v>
      </c>
      <c r="D178" s="34">
        <v>1675</v>
      </c>
    </row>
    <row r="179" spans="2:4">
      <c r="B179" s="35" t="s">
        <v>58</v>
      </c>
      <c r="C179" s="34">
        <v>8067</v>
      </c>
      <c r="D179" s="35">
        <v>777</v>
      </c>
    </row>
    <row r="180" spans="2:4">
      <c r="B180" s="35" t="s">
        <v>59</v>
      </c>
      <c r="C180" s="34">
        <v>13327</v>
      </c>
      <c r="D180" s="35">
        <v>893</v>
      </c>
    </row>
    <row r="181" spans="2:4">
      <c r="B181" s="35" t="s">
        <v>60</v>
      </c>
      <c r="C181" s="34">
        <v>11062</v>
      </c>
      <c r="D181" s="35">
        <v>719</v>
      </c>
    </row>
    <row r="182" spans="2:4">
      <c r="B182" s="35" t="s">
        <v>61</v>
      </c>
      <c r="C182" s="34">
        <v>5792</v>
      </c>
      <c r="D182" s="35">
        <v>602</v>
      </c>
    </row>
    <row r="183" spans="2:4">
      <c r="B183" s="35" t="s">
        <v>62</v>
      </c>
      <c r="C183" s="34">
        <v>2733</v>
      </c>
      <c r="D183" s="35">
        <v>435</v>
      </c>
    </row>
    <row r="184" spans="2:4">
      <c r="B184" s="35" t="s">
        <v>63</v>
      </c>
      <c r="C184" s="34">
        <v>1361</v>
      </c>
      <c r="D184" s="35">
        <v>241</v>
      </c>
    </row>
    <row r="185" spans="2:4">
      <c r="B185" s="35" t="s">
        <v>64</v>
      </c>
      <c r="C185" s="44">
        <v>833</v>
      </c>
      <c r="D185" s="35">
        <v>245</v>
      </c>
    </row>
    <row r="186" spans="2:4">
      <c r="B186" s="35" t="s">
        <v>65</v>
      </c>
      <c r="C186" s="44">
        <v>602</v>
      </c>
      <c r="D186" s="35">
        <v>170</v>
      </c>
    </row>
    <row r="187" spans="2:4">
      <c r="B187" s="35" t="s">
        <v>5</v>
      </c>
      <c r="C187" s="34">
        <v>23365</v>
      </c>
      <c r="D187" s="34">
        <v>1165</v>
      </c>
    </row>
    <row r="188" spans="2:4">
      <c r="B188" s="35" t="s">
        <v>58</v>
      </c>
      <c r="C188" s="34">
        <v>11437</v>
      </c>
      <c r="D188" s="35">
        <v>880</v>
      </c>
    </row>
    <row r="189" spans="2:4">
      <c r="B189" s="35" t="s">
        <v>59</v>
      </c>
      <c r="C189" s="34">
        <v>6857</v>
      </c>
      <c r="D189" s="35">
        <v>600</v>
      </c>
    </row>
    <row r="190" spans="2:4">
      <c r="B190" s="35" t="s">
        <v>60</v>
      </c>
      <c r="C190" s="34">
        <v>2856</v>
      </c>
      <c r="D190" s="35">
        <v>360</v>
      </c>
    </row>
    <row r="191" spans="2:4">
      <c r="B191" s="35" t="s">
        <v>61</v>
      </c>
      <c r="C191" s="44">
        <v>919</v>
      </c>
      <c r="D191" s="35">
        <v>223</v>
      </c>
    </row>
    <row r="192" spans="2:4">
      <c r="B192" s="35" t="s">
        <v>62</v>
      </c>
      <c r="C192" s="44">
        <v>410</v>
      </c>
      <c r="D192" s="35">
        <v>186</v>
      </c>
    </row>
    <row r="193" spans="1:4">
      <c r="B193" s="35" t="s">
        <v>63</v>
      </c>
      <c r="C193" s="44">
        <v>288</v>
      </c>
      <c r="D193" s="35">
        <v>137</v>
      </c>
    </row>
    <row r="194" spans="1:4">
      <c r="B194" s="35" t="s">
        <v>64</v>
      </c>
      <c r="C194" s="44">
        <v>134</v>
      </c>
      <c r="D194" s="35">
        <v>75</v>
      </c>
    </row>
    <row r="195" spans="1:4">
      <c r="B195" s="35" t="s">
        <v>65</v>
      </c>
      <c r="C195" s="44">
        <v>464</v>
      </c>
      <c r="D195" s="35">
        <v>167</v>
      </c>
    </row>
    <row r="196" spans="1:4">
      <c r="B196" s="35" t="s">
        <v>6</v>
      </c>
      <c r="C196" s="34">
        <v>32997</v>
      </c>
      <c r="D196" s="34">
        <v>1560</v>
      </c>
    </row>
    <row r="197" spans="1:4">
      <c r="B197" s="35" t="s">
        <v>58</v>
      </c>
      <c r="C197" s="34">
        <v>26821</v>
      </c>
      <c r="D197" s="34">
        <v>1353</v>
      </c>
    </row>
    <row r="198" spans="1:4">
      <c r="B198" s="35" t="s">
        <v>59</v>
      </c>
      <c r="C198" s="34">
        <v>3992</v>
      </c>
      <c r="D198" s="35">
        <v>417</v>
      </c>
    </row>
    <row r="199" spans="1:4">
      <c r="B199" s="35" t="s">
        <v>60</v>
      </c>
      <c r="C199" s="44">
        <v>1100</v>
      </c>
      <c r="D199" s="35">
        <v>253</v>
      </c>
    </row>
    <row r="200" spans="1:4">
      <c r="B200" s="35" t="s">
        <v>61</v>
      </c>
      <c r="C200" s="44">
        <v>344</v>
      </c>
      <c r="D200" s="35">
        <v>105</v>
      </c>
    </row>
    <row r="201" spans="1:4">
      <c r="B201" s="35" t="s">
        <v>62</v>
      </c>
      <c r="C201" s="44">
        <v>153</v>
      </c>
      <c r="D201" s="35">
        <v>90</v>
      </c>
    </row>
    <row r="202" spans="1:4">
      <c r="B202" s="35" t="s">
        <v>63</v>
      </c>
      <c r="C202" s="44">
        <v>90</v>
      </c>
      <c r="D202" s="35">
        <v>58</v>
      </c>
    </row>
    <row r="203" spans="1:4">
      <c r="B203" s="35" t="s">
        <v>64</v>
      </c>
      <c r="C203" s="44">
        <v>0</v>
      </c>
      <c r="D203" s="35">
        <v>31</v>
      </c>
    </row>
    <row r="204" spans="1:4">
      <c r="B204" s="35" t="s">
        <v>65</v>
      </c>
      <c r="C204" s="44">
        <v>497</v>
      </c>
      <c r="D204" s="35">
        <v>146</v>
      </c>
    </row>
    <row r="206" spans="1:4">
      <c r="A206" s="10">
        <v>2016</v>
      </c>
    </row>
    <row r="207" spans="1:4">
      <c r="B207" s="39" t="s">
        <v>54</v>
      </c>
      <c r="C207" s="35" t="s">
        <v>55</v>
      </c>
      <c r="D207" s="35"/>
    </row>
    <row r="208" spans="1:4">
      <c r="B208" s="40"/>
      <c r="C208" s="41" t="s">
        <v>56</v>
      </c>
      <c r="D208" s="35" t="s">
        <v>22</v>
      </c>
    </row>
    <row r="209" spans="2:17">
      <c r="B209" s="35" t="s">
        <v>57</v>
      </c>
      <c r="C209" s="42">
        <v>210241</v>
      </c>
      <c r="D209" s="34">
        <v>2496</v>
      </c>
      <c r="G209" s="3" t="s">
        <v>8</v>
      </c>
      <c r="H209" s="3"/>
      <c r="I209" s="3" t="s">
        <v>53</v>
      </c>
      <c r="J209" s="3"/>
      <c r="K209" s="3" t="s">
        <v>38</v>
      </c>
      <c r="L209" s="5" t="s">
        <v>39</v>
      </c>
    </row>
    <row r="210" spans="2:17">
      <c r="B210" s="35" t="s">
        <v>0</v>
      </c>
      <c r="C210" s="42">
        <v>21049</v>
      </c>
      <c r="D210" s="34">
        <v>899</v>
      </c>
      <c r="F210" s="2" t="s">
        <v>0</v>
      </c>
      <c r="G210" s="23">
        <v>21049</v>
      </c>
      <c r="H210" s="23"/>
      <c r="I210" s="7">
        <v>14831</v>
      </c>
      <c r="J210" s="7"/>
      <c r="K210" s="7">
        <v>13936</v>
      </c>
      <c r="L210" s="24">
        <v>6218</v>
      </c>
      <c r="O210" s="33"/>
      <c r="P210" s="33"/>
      <c r="Q210" s="33"/>
    </row>
    <row r="211" spans="2:17">
      <c r="B211" s="35" t="s">
        <v>58</v>
      </c>
      <c r="C211" s="43">
        <v>119</v>
      </c>
      <c r="D211" s="35">
        <v>91</v>
      </c>
      <c r="F211" s="2" t="s">
        <v>1</v>
      </c>
      <c r="G211" s="23">
        <v>23669</v>
      </c>
      <c r="H211" s="23"/>
      <c r="I211" s="7">
        <v>22286</v>
      </c>
      <c r="J211" s="7"/>
      <c r="K211" s="7">
        <v>19173</v>
      </c>
      <c r="L211" s="24">
        <v>1383</v>
      </c>
      <c r="O211" s="33"/>
      <c r="P211" s="33"/>
    </row>
    <row r="212" spans="2:17">
      <c r="B212" s="35" t="s">
        <v>59</v>
      </c>
      <c r="C212" s="43">
        <v>148</v>
      </c>
      <c r="D212" s="35">
        <v>78</v>
      </c>
      <c r="F212" s="2" t="s">
        <v>2</v>
      </c>
      <c r="G212" s="23">
        <v>38737</v>
      </c>
      <c r="H212" s="23"/>
      <c r="I212" s="7">
        <v>33665</v>
      </c>
      <c r="J212" s="7"/>
      <c r="K212" s="7">
        <v>12492</v>
      </c>
      <c r="L212" s="24">
        <v>5072</v>
      </c>
      <c r="O212" s="33"/>
      <c r="P212" s="33"/>
    </row>
    <row r="213" spans="2:17">
      <c r="B213" s="35" t="s">
        <v>60</v>
      </c>
      <c r="C213" s="43">
        <v>420</v>
      </c>
      <c r="D213" s="35">
        <v>134</v>
      </c>
      <c r="F213" s="2" t="s">
        <v>3</v>
      </c>
      <c r="G213" s="23">
        <v>34624</v>
      </c>
      <c r="H213" s="23"/>
      <c r="I213" s="7">
        <v>17820</v>
      </c>
      <c r="J213" s="7"/>
      <c r="K213" s="7">
        <v>2205</v>
      </c>
      <c r="L213" s="24">
        <v>16804</v>
      </c>
      <c r="O213" s="33"/>
      <c r="P213" s="33"/>
      <c r="Q213" s="33"/>
    </row>
    <row r="214" spans="2:17">
      <c r="B214" s="35" t="s">
        <v>61</v>
      </c>
      <c r="C214" s="43">
        <v>400</v>
      </c>
      <c r="D214" s="35">
        <v>189</v>
      </c>
      <c r="F214" s="2" t="s">
        <v>4</v>
      </c>
      <c r="G214" s="23">
        <v>42086</v>
      </c>
      <c r="H214" s="23"/>
      <c r="I214" s="7">
        <v>9016</v>
      </c>
      <c r="J214" s="7"/>
      <c r="K214" s="7">
        <v>734</v>
      </c>
      <c r="L214" s="24">
        <v>33070</v>
      </c>
      <c r="O214" s="33"/>
      <c r="P214" s="33"/>
      <c r="Q214" s="33"/>
    </row>
    <row r="215" spans="2:17">
      <c r="B215" s="35" t="s">
        <v>62</v>
      </c>
      <c r="C215" s="43">
        <v>189</v>
      </c>
      <c r="D215" s="35">
        <v>105</v>
      </c>
      <c r="F215" s="2" t="s">
        <v>5</v>
      </c>
      <c r="G215" s="23">
        <v>21885</v>
      </c>
      <c r="H215" s="23"/>
      <c r="I215" s="7">
        <v>1370</v>
      </c>
      <c r="J215" s="7"/>
      <c r="K215" s="8">
        <v>152</v>
      </c>
      <c r="L215" s="24">
        <v>20515</v>
      </c>
      <c r="O215" s="33"/>
      <c r="P215" s="33"/>
      <c r="Q215" s="33"/>
    </row>
    <row r="216" spans="2:17">
      <c r="B216" s="35" t="s">
        <v>63</v>
      </c>
      <c r="C216" s="43">
        <v>306</v>
      </c>
      <c r="D216" s="35">
        <v>112</v>
      </c>
      <c r="F216" s="2" t="s">
        <v>6</v>
      </c>
      <c r="G216" s="23">
        <v>28191</v>
      </c>
      <c r="H216" s="23"/>
      <c r="I216" s="7">
        <v>494</v>
      </c>
      <c r="J216" s="7"/>
      <c r="K216" s="8">
        <v>0</v>
      </c>
      <c r="L216" s="24">
        <v>27697</v>
      </c>
      <c r="O216" s="33"/>
      <c r="P216" s="33"/>
      <c r="Q216" s="33"/>
    </row>
    <row r="217" spans="2:17">
      <c r="B217" s="35" t="s">
        <v>64</v>
      </c>
      <c r="C217" s="42">
        <v>13936</v>
      </c>
      <c r="D217" s="35">
        <v>783</v>
      </c>
      <c r="F217" t="s">
        <v>67</v>
      </c>
      <c r="G217">
        <v>83455</v>
      </c>
      <c r="I217" s="46"/>
      <c r="J217" s="61"/>
    </row>
    <row r="218" spans="2:17">
      <c r="B218" s="35" t="s">
        <v>65</v>
      </c>
      <c r="C218" s="42">
        <v>5531</v>
      </c>
      <c r="D218" s="35">
        <v>588</v>
      </c>
    </row>
    <row r="219" spans="2:17">
      <c r="B219" s="35" t="s">
        <v>1</v>
      </c>
      <c r="C219" s="42">
        <v>23669</v>
      </c>
      <c r="D219" s="34">
        <v>1112</v>
      </c>
      <c r="G219" s="3" t="s">
        <v>66</v>
      </c>
      <c r="H219" s="3"/>
      <c r="I219" s="3" t="s">
        <v>38</v>
      </c>
      <c r="J219" s="3"/>
      <c r="K219" s="3" t="s">
        <v>9</v>
      </c>
      <c r="L219" s="5" t="s">
        <v>39</v>
      </c>
    </row>
    <row r="220" spans="2:17">
      <c r="B220" s="35" t="s">
        <v>58</v>
      </c>
      <c r="C220" s="43">
        <v>172</v>
      </c>
      <c r="D220" s="35">
        <v>83</v>
      </c>
      <c r="F220" s="2" t="s">
        <v>0</v>
      </c>
      <c r="G220" s="23">
        <v>14831</v>
      </c>
      <c r="H220" s="23"/>
      <c r="I220" s="7">
        <v>13936</v>
      </c>
      <c r="J220" s="7"/>
      <c r="K220" s="7">
        <v>895</v>
      </c>
      <c r="L220" s="24">
        <v>6218</v>
      </c>
    </row>
    <row r="221" spans="2:17">
      <c r="B221" s="35" t="s">
        <v>59</v>
      </c>
      <c r="C221" s="43">
        <v>177</v>
      </c>
      <c r="D221" s="35">
        <v>83</v>
      </c>
      <c r="F221" s="2" t="s">
        <v>1</v>
      </c>
      <c r="G221" s="23">
        <v>22286</v>
      </c>
      <c r="H221" s="23"/>
      <c r="I221" s="7">
        <v>19173</v>
      </c>
      <c r="J221" s="7"/>
      <c r="K221" s="7">
        <v>3113</v>
      </c>
      <c r="L221" s="24">
        <v>1383</v>
      </c>
    </row>
    <row r="222" spans="2:17">
      <c r="B222" s="35" t="s">
        <v>60</v>
      </c>
      <c r="C222" s="43">
        <v>371</v>
      </c>
      <c r="D222" s="35">
        <v>139</v>
      </c>
      <c r="F222" s="2" t="s">
        <v>2</v>
      </c>
      <c r="G222" s="23">
        <v>33665</v>
      </c>
      <c r="H222" s="23"/>
      <c r="I222" s="7">
        <v>12492</v>
      </c>
      <c r="J222" s="7"/>
      <c r="K222" s="7">
        <v>21173</v>
      </c>
      <c r="L222" s="24">
        <v>5072</v>
      </c>
    </row>
    <row r="223" spans="2:17">
      <c r="B223" s="35" t="s">
        <v>61</v>
      </c>
      <c r="C223" s="43">
        <v>485</v>
      </c>
      <c r="D223" s="35">
        <v>141</v>
      </c>
      <c r="F223" s="2" t="s">
        <v>3</v>
      </c>
      <c r="G223" s="23">
        <v>17820</v>
      </c>
      <c r="H223" s="23"/>
      <c r="I223" s="7">
        <v>2205</v>
      </c>
      <c r="J223" s="7"/>
      <c r="K223" s="7">
        <v>15615</v>
      </c>
      <c r="L223" s="24">
        <v>16804</v>
      </c>
    </row>
    <row r="224" spans="2:17">
      <c r="B224" s="35" t="s">
        <v>62</v>
      </c>
      <c r="C224" s="43">
        <v>543</v>
      </c>
      <c r="D224" s="35">
        <v>190</v>
      </c>
      <c r="F224" s="2" t="s">
        <v>4</v>
      </c>
      <c r="G224" s="23">
        <v>9016</v>
      </c>
      <c r="H224" s="23"/>
      <c r="I224" s="7">
        <v>734</v>
      </c>
      <c r="J224" s="7"/>
      <c r="K224" s="7">
        <v>8282</v>
      </c>
      <c r="L224" s="24">
        <v>33070</v>
      </c>
    </row>
    <row r="225" spans="2:12">
      <c r="B225" s="35" t="s">
        <v>63</v>
      </c>
      <c r="C225" s="42">
        <v>2085</v>
      </c>
      <c r="D225" s="35">
        <v>314</v>
      </c>
      <c r="F225" s="2" t="s">
        <v>5</v>
      </c>
      <c r="G225" s="23">
        <v>1370</v>
      </c>
      <c r="H225" s="23"/>
      <c r="I225" s="7">
        <v>152</v>
      </c>
      <c r="J225" s="7"/>
      <c r="K225" s="7">
        <v>1218</v>
      </c>
      <c r="L225" s="24">
        <v>20515</v>
      </c>
    </row>
    <row r="226" spans="2:12">
      <c r="B226" s="35" t="s">
        <v>64</v>
      </c>
      <c r="C226" s="42">
        <v>19173</v>
      </c>
      <c r="D226" s="34">
        <v>945</v>
      </c>
      <c r="F226" s="2" t="s">
        <v>6</v>
      </c>
      <c r="G226" s="23">
        <v>494</v>
      </c>
      <c r="H226" s="23"/>
      <c r="I226" s="7">
        <v>0</v>
      </c>
      <c r="J226" s="7"/>
      <c r="K226" s="7">
        <v>494</v>
      </c>
      <c r="L226" s="24">
        <v>27697</v>
      </c>
    </row>
    <row r="227" spans="2:12">
      <c r="B227" s="35" t="s">
        <v>65</v>
      </c>
      <c r="C227" s="43">
        <v>663</v>
      </c>
      <c r="D227" s="35">
        <v>221</v>
      </c>
    </row>
    <row r="228" spans="2:12">
      <c r="B228" s="35" t="s">
        <v>2</v>
      </c>
      <c r="C228" s="42">
        <v>38737</v>
      </c>
      <c r="D228" s="34">
        <v>1490</v>
      </c>
    </row>
    <row r="229" spans="2:12">
      <c r="B229" s="35" t="s">
        <v>58</v>
      </c>
      <c r="C229" s="43">
        <v>602</v>
      </c>
      <c r="D229" s="35">
        <v>167</v>
      </c>
    </row>
    <row r="230" spans="2:12">
      <c r="B230" s="35" t="s">
        <v>59</v>
      </c>
      <c r="C230" s="42">
        <v>1018</v>
      </c>
      <c r="D230" s="35">
        <v>261</v>
      </c>
    </row>
    <row r="231" spans="2:12">
      <c r="B231" s="35" t="s">
        <v>60</v>
      </c>
      <c r="C231" s="42">
        <v>2755</v>
      </c>
      <c r="D231" s="35">
        <v>461</v>
      </c>
    </row>
    <row r="232" spans="2:12">
      <c r="B232" s="35" t="s">
        <v>61</v>
      </c>
      <c r="C232" s="42">
        <v>4445</v>
      </c>
      <c r="D232" s="35">
        <v>483</v>
      </c>
    </row>
    <row r="233" spans="2:12">
      <c r="B233" s="35" t="s">
        <v>62</v>
      </c>
      <c r="C233" s="42">
        <v>6343</v>
      </c>
      <c r="D233" s="35">
        <v>658</v>
      </c>
    </row>
    <row r="234" spans="2:12">
      <c r="B234" s="35" t="s">
        <v>63</v>
      </c>
      <c r="C234" s="42">
        <v>10385</v>
      </c>
      <c r="D234" s="35">
        <v>775</v>
      </c>
    </row>
    <row r="235" spans="2:12">
      <c r="B235" s="35" t="s">
        <v>64</v>
      </c>
      <c r="C235" s="42">
        <v>12492</v>
      </c>
      <c r="D235" s="35">
        <v>885</v>
      </c>
    </row>
    <row r="236" spans="2:12">
      <c r="B236" s="35" t="s">
        <v>65</v>
      </c>
      <c r="C236" s="43">
        <v>697</v>
      </c>
      <c r="D236" s="35">
        <v>144</v>
      </c>
    </row>
    <row r="237" spans="2:12">
      <c r="B237" s="35" t="s">
        <v>3</v>
      </c>
      <c r="C237" s="42">
        <v>34624</v>
      </c>
      <c r="D237" s="34">
        <v>1464</v>
      </c>
    </row>
    <row r="238" spans="2:12">
      <c r="B238" s="35" t="s">
        <v>58</v>
      </c>
      <c r="C238" s="42">
        <v>1975</v>
      </c>
      <c r="D238" s="35">
        <v>337</v>
      </c>
    </row>
    <row r="239" spans="2:12">
      <c r="B239" s="35" t="s">
        <v>59</v>
      </c>
      <c r="C239" s="42">
        <v>5441</v>
      </c>
      <c r="D239" s="35">
        <v>518</v>
      </c>
    </row>
    <row r="240" spans="2:12">
      <c r="B240" s="35" t="s">
        <v>60</v>
      </c>
      <c r="C240" s="42">
        <v>8809</v>
      </c>
      <c r="D240" s="35">
        <v>584</v>
      </c>
    </row>
    <row r="241" spans="2:4">
      <c r="B241" s="35" t="s">
        <v>61</v>
      </c>
      <c r="C241" s="42">
        <v>7023</v>
      </c>
      <c r="D241" s="35">
        <v>784</v>
      </c>
    </row>
    <row r="242" spans="2:4">
      <c r="B242" s="35" t="s">
        <v>62</v>
      </c>
      <c r="C242" s="42">
        <v>4404</v>
      </c>
      <c r="D242" s="35">
        <v>567</v>
      </c>
    </row>
    <row r="243" spans="2:4">
      <c r="B243" s="35" t="s">
        <v>63</v>
      </c>
      <c r="C243" s="42">
        <v>4188</v>
      </c>
      <c r="D243" s="35">
        <v>543</v>
      </c>
    </row>
    <row r="244" spans="2:4">
      <c r="B244" s="35" t="s">
        <v>64</v>
      </c>
      <c r="C244" s="42">
        <v>2205</v>
      </c>
      <c r="D244" s="35">
        <v>310</v>
      </c>
    </row>
    <row r="245" spans="2:4">
      <c r="B245" s="35" t="s">
        <v>65</v>
      </c>
      <c r="C245" s="43">
        <v>579</v>
      </c>
      <c r="D245" s="35">
        <v>165</v>
      </c>
    </row>
    <row r="246" spans="2:4">
      <c r="B246" s="35" t="s">
        <v>4</v>
      </c>
      <c r="C246" s="42">
        <v>42086</v>
      </c>
      <c r="D246" s="34">
        <v>1405</v>
      </c>
    </row>
    <row r="247" spans="2:4">
      <c r="B247" s="35" t="s">
        <v>58</v>
      </c>
      <c r="C247" s="42">
        <v>9667</v>
      </c>
      <c r="D247" s="35">
        <v>811</v>
      </c>
    </row>
    <row r="248" spans="2:4">
      <c r="B248" s="35" t="s">
        <v>59</v>
      </c>
      <c r="C248" s="42">
        <v>12566</v>
      </c>
      <c r="D248" s="35">
        <v>860</v>
      </c>
    </row>
    <row r="249" spans="2:4">
      <c r="B249" s="35" t="s">
        <v>60</v>
      </c>
      <c r="C249" s="42">
        <v>10100</v>
      </c>
      <c r="D249" s="35">
        <v>754</v>
      </c>
    </row>
    <row r="250" spans="2:4">
      <c r="B250" s="35" t="s">
        <v>61</v>
      </c>
      <c r="C250" s="42">
        <v>4916</v>
      </c>
      <c r="D250" s="35">
        <v>537</v>
      </c>
    </row>
    <row r="251" spans="2:4">
      <c r="B251" s="35" t="s">
        <v>62</v>
      </c>
      <c r="C251" s="42">
        <v>2189</v>
      </c>
      <c r="D251" s="35">
        <v>357</v>
      </c>
    </row>
    <row r="252" spans="2:4">
      <c r="B252" s="35" t="s">
        <v>63</v>
      </c>
      <c r="C252" s="43">
        <v>1177</v>
      </c>
      <c r="D252" s="35">
        <v>262</v>
      </c>
    </row>
    <row r="253" spans="2:4">
      <c r="B253" s="35" t="s">
        <v>64</v>
      </c>
      <c r="C253" s="43">
        <v>734</v>
      </c>
      <c r="D253" s="35">
        <v>258</v>
      </c>
    </row>
    <row r="254" spans="2:4">
      <c r="B254" s="35" t="s">
        <v>65</v>
      </c>
      <c r="C254" s="43">
        <v>737</v>
      </c>
      <c r="D254" s="35">
        <v>209</v>
      </c>
    </row>
    <row r="255" spans="2:4">
      <c r="B255" s="35" t="s">
        <v>5</v>
      </c>
      <c r="C255" s="42">
        <v>21885</v>
      </c>
      <c r="D255" s="34">
        <v>1124</v>
      </c>
    </row>
    <row r="256" spans="2:4">
      <c r="B256" s="35" t="s">
        <v>58</v>
      </c>
      <c r="C256" s="42">
        <v>11596</v>
      </c>
      <c r="D256" s="35">
        <v>798</v>
      </c>
    </row>
    <row r="257" spans="2:4">
      <c r="B257" s="35" t="s">
        <v>59</v>
      </c>
      <c r="C257" s="42">
        <v>6141</v>
      </c>
      <c r="D257" s="35">
        <v>593</v>
      </c>
    </row>
    <row r="258" spans="2:4">
      <c r="B258" s="35" t="s">
        <v>60</v>
      </c>
      <c r="C258" s="42">
        <v>2424</v>
      </c>
      <c r="D258" s="35">
        <v>354</v>
      </c>
    </row>
    <row r="259" spans="2:4">
      <c r="B259" s="35" t="s">
        <v>61</v>
      </c>
      <c r="C259" s="43">
        <v>727</v>
      </c>
      <c r="D259" s="35">
        <v>240</v>
      </c>
    </row>
    <row r="260" spans="2:4">
      <c r="B260" s="35" t="s">
        <v>62</v>
      </c>
      <c r="C260" s="43">
        <v>337</v>
      </c>
      <c r="D260" s="35">
        <v>165</v>
      </c>
    </row>
    <row r="261" spans="2:4">
      <c r="B261" s="35" t="s">
        <v>63</v>
      </c>
      <c r="C261" s="43">
        <v>154</v>
      </c>
      <c r="D261" s="35">
        <v>83</v>
      </c>
    </row>
    <row r="262" spans="2:4">
      <c r="B262" s="35" t="s">
        <v>64</v>
      </c>
      <c r="C262" s="43">
        <v>152</v>
      </c>
      <c r="D262" s="35">
        <v>90</v>
      </c>
    </row>
    <row r="263" spans="2:4">
      <c r="B263" s="35" t="s">
        <v>65</v>
      </c>
      <c r="C263" s="43">
        <v>354</v>
      </c>
      <c r="D263" s="35">
        <v>132</v>
      </c>
    </row>
    <row r="264" spans="2:4">
      <c r="B264" s="35" t="s">
        <v>6</v>
      </c>
      <c r="C264" s="42">
        <v>28191</v>
      </c>
      <c r="D264" s="34">
        <v>1149</v>
      </c>
    </row>
    <row r="265" spans="2:4">
      <c r="B265" s="35" t="s">
        <v>58</v>
      </c>
      <c r="C265" s="42">
        <v>23608</v>
      </c>
      <c r="D265" s="34">
        <v>1181</v>
      </c>
    </row>
    <row r="266" spans="2:4">
      <c r="B266" s="35" t="s">
        <v>59</v>
      </c>
      <c r="C266" s="42">
        <v>2714</v>
      </c>
      <c r="D266" s="35">
        <v>343</v>
      </c>
    </row>
    <row r="267" spans="2:4">
      <c r="B267" s="35" t="s">
        <v>60</v>
      </c>
      <c r="C267" s="43">
        <v>860</v>
      </c>
      <c r="D267" s="35">
        <v>214</v>
      </c>
    </row>
    <row r="268" spans="2:4">
      <c r="B268" s="35" t="s">
        <v>61</v>
      </c>
      <c r="C268" s="43">
        <v>289</v>
      </c>
      <c r="D268" s="35">
        <v>113</v>
      </c>
    </row>
    <row r="269" spans="2:4">
      <c r="B269" s="35" t="s">
        <v>62</v>
      </c>
      <c r="C269" s="43">
        <v>140</v>
      </c>
      <c r="D269" s="35">
        <v>83</v>
      </c>
    </row>
    <row r="270" spans="2:4">
      <c r="B270" s="35" t="s">
        <v>63</v>
      </c>
      <c r="C270" s="43">
        <v>65</v>
      </c>
      <c r="D270" s="35">
        <v>44</v>
      </c>
    </row>
    <row r="271" spans="2:4">
      <c r="B271" s="35" t="s">
        <v>64</v>
      </c>
      <c r="C271" s="43">
        <v>0</v>
      </c>
      <c r="D271" s="35">
        <v>30</v>
      </c>
    </row>
    <row r="272" spans="2:4">
      <c r="B272" s="35" t="s">
        <v>65</v>
      </c>
      <c r="C272" s="43">
        <v>515</v>
      </c>
      <c r="D272" s="35">
        <v>161</v>
      </c>
    </row>
    <row r="274" spans="1:12">
      <c r="A274">
        <v>2015</v>
      </c>
    </row>
    <row r="275" spans="1:12">
      <c r="B275" t="s">
        <v>54</v>
      </c>
      <c r="C275" t="s">
        <v>55</v>
      </c>
    </row>
    <row r="276" spans="1:12">
      <c r="C276" t="s">
        <v>56</v>
      </c>
      <c r="D276" t="s">
        <v>22</v>
      </c>
    </row>
    <row r="277" spans="1:12">
      <c r="B277" t="s">
        <v>57</v>
      </c>
      <c r="C277">
        <v>206795</v>
      </c>
      <c r="D277">
        <v>2137</v>
      </c>
      <c r="G277" t="s">
        <v>8</v>
      </c>
      <c r="I277" t="s">
        <v>53</v>
      </c>
      <c r="K277" t="s">
        <v>38</v>
      </c>
      <c r="L277" t="s">
        <v>39</v>
      </c>
    </row>
    <row r="278" spans="1:12">
      <c r="B278" t="s">
        <v>0</v>
      </c>
      <c r="C278">
        <v>22417</v>
      </c>
      <c r="D278">
        <v>1013</v>
      </c>
      <c r="F278" t="s">
        <v>0</v>
      </c>
      <c r="G278">
        <v>22417</v>
      </c>
      <c r="I278">
        <v>16004</v>
      </c>
      <c r="K278">
        <v>15073</v>
      </c>
      <c r="L278">
        <v>6413</v>
      </c>
    </row>
    <row r="279" spans="1:12">
      <c r="B279" t="s">
        <v>58</v>
      </c>
      <c r="C279">
        <v>133</v>
      </c>
      <c r="D279">
        <v>79</v>
      </c>
      <c r="F279" t="s">
        <v>1</v>
      </c>
      <c r="G279">
        <v>25701</v>
      </c>
      <c r="I279">
        <v>24281</v>
      </c>
      <c r="K279">
        <v>20910</v>
      </c>
      <c r="L279">
        <v>1420</v>
      </c>
    </row>
    <row r="280" spans="1:12">
      <c r="B280" t="s">
        <v>59</v>
      </c>
      <c r="C280">
        <v>175</v>
      </c>
      <c r="D280">
        <v>91</v>
      </c>
      <c r="F280" t="s">
        <v>2</v>
      </c>
      <c r="G280">
        <v>39618</v>
      </c>
      <c r="I280">
        <v>33718</v>
      </c>
      <c r="K280">
        <v>11253</v>
      </c>
      <c r="L280">
        <v>5900</v>
      </c>
    </row>
    <row r="281" spans="1:12">
      <c r="B281" t="s">
        <v>60</v>
      </c>
      <c r="C281">
        <v>515</v>
      </c>
      <c r="D281">
        <v>176</v>
      </c>
      <c r="F281" t="s">
        <v>3</v>
      </c>
      <c r="G281">
        <v>35582</v>
      </c>
      <c r="I281">
        <v>16401</v>
      </c>
      <c r="K281">
        <v>1826</v>
      </c>
      <c r="L281">
        <v>19181</v>
      </c>
    </row>
    <row r="282" spans="1:12">
      <c r="B282" t="s">
        <v>61</v>
      </c>
      <c r="C282">
        <v>328</v>
      </c>
      <c r="D282">
        <v>142</v>
      </c>
      <c r="F282" t="s">
        <v>4</v>
      </c>
      <c r="G282">
        <v>38487</v>
      </c>
      <c r="I282">
        <v>7246</v>
      </c>
      <c r="K282">
        <v>597</v>
      </c>
      <c r="L282">
        <v>31241</v>
      </c>
    </row>
    <row r="283" spans="1:12">
      <c r="B283" t="s">
        <v>62</v>
      </c>
      <c r="C283">
        <v>216</v>
      </c>
      <c r="D283">
        <v>92</v>
      </c>
      <c r="F283" t="s">
        <v>5</v>
      </c>
      <c r="G283">
        <v>20346</v>
      </c>
      <c r="I283">
        <v>900</v>
      </c>
      <c r="K283">
        <v>100</v>
      </c>
      <c r="L283">
        <v>19446</v>
      </c>
    </row>
    <row r="284" spans="1:12">
      <c r="B284" t="s">
        <v>63</v>
      </c>
      <c r="C284">
        <v>387</v>
      </c>
      <c r="D284">
        <v>161</v>
      </c>
      <c r="F284" t="s">
        <v>6</v>
      </c>
      <c r="G284">
        <v>24644</v>
      </c>
      <c r="I284">
        <v>485</v>
      </c>
      <c r="K284">
        <v>0</v>
      </c>
      <c r="L284">
        <v>24159</v>
      </c>
    </row>
    <row r="285" spans="1:12">
      <c r="B285" t="s">
        <v>64</v>
      </c>
      <c r="C285">
        <v>15073</v>
      </c>
      <c r="D285">
        <v>788</v>
      </c>
      <c r="I285">
        <v>99035</v>
      </c>
    </row>
    <row r="286" spans="1:12">
      <c r="B286" t="s">
        <v>65</v>
      </c>
      <c r="C286">
        <v>5590</v>
      </c>
      <c r="D286">
        <v>547</v>
      </c>
    </row>
    <row r="287" spans="1:12">
      <c r="B287" t="s">
        <v>1</v>
      </c>
      <c r="C287">
        <v>25701</v>
      </c>
      <c r="D287">
        <v>1134</v>
      </c>
      <c r="G287" t="s">
        <v>66</v>
      </c>
      <c r="I287" t="s">
        <v>38</v>
      </c>
      <c r="K287" t="s">
        <v>9</v>
      </c>
      <c r="L287" t="s">
        <v>39</v>
      </c>
    </row>
    <row r="288" spans="1:12">
      <c r="B288" t="s">
        <v>58</v>
      </c>
      <c r="C288">
        <v>236</v>
      </c>
      <c r="D288">
        <v>106</v>
      </c>
      <c r="F288" t="s">
        <v>0</v>
      </c>
      <c r="G288">
        <v>16004</v>
      </c>
      <c r="I288">
        <v>15073</v>
      </c>
      <c r="K288">
        <v>931</v>
      </c>
      <c r="L288">
        <v>6413</v>
      </c>
    </row>
    <row r="289" spans="2:12">
      <c r="B289" t="s">
        <v>59</v>
      </c>
      <c r="C289">
        <v>189</v>
      </c>
      <c r="D289">
        <v>82</v>
      </c>
      <c r="F289" t="s">
        <v>1</v>
      </c>
      <c r="G289">
        <v>24281</v>
      </c>
      <c r="I289">
        <v>20910</v>
      </c>
      <c r="K289">
        <v>3371</v>
      </c>
      <c r="L289">
        <v>1420</v>
      </c>
    </row>
    <row r="290" spans="2:12">
      <c r="B290" t="s">
        <v>60</v>
      </c>
      <c r="C290">
        <v>406</v>
      </c>
      <c r="D290">
        <v>161</v>
      </c>
      <c r="F290" t="s">
        <v>2</v>
      </c>
      <c r="G290">
        <v>33718</v>
      </c>
      <c r="I290">
        <v>11253</v>
      </c>
      <c r="K290">
        <v>22465</v>
      </c>
      <c r="L290">
        <v>5900</v>
      </c>
    </row>
    <row r="291" spans="2:12">
      <c r="B291" t="s">
        <v>61</v>
      </c>
      <c r="C291">
        <v>475</v>
      </c>
      <c r="D291">
        <v>144</v>
      </c>
      <c r="F291" t="s">
        <v>3</v>
      </c>
      <c r="G291">
        <v>16401</v>
      </c>
      <c r="I291">
        <v>1826</v>
      </c>
      <c r="K291">
        <v>14575</v>
      </c>
      <c r="L291">
        <v>19181</v>
      </c>
    </row>
    <row r="292" spans="2:12">
      <c r="B292" t="s">
        <v>62</v>
      </c>
      <c r="C292">
        <v>538</v>
      </c>
      <c r="D292">
        <v>187</v>
      </c>
      <c r="F292" t="s">
        <v>4</v>
      </c>
      <c r="G292">
        <v>7246</v>
      </c>
      <c r="I292">
        <v>597</v>
      </c>
      <c r="K292">
        <v>6649</v>
      </c>
      <c r="L292">
        <v>31241</v>
      </c>
    </row>
    <row r="293" spans="2:12">
      <c r="B293" t="s">
        <v>63</v>
      </c>
      <c r="C293">
        <v>2358</v>
      </c>
      <c r="D293">
        <v>346</v>
      </c>
      <c r="F293" t="s">
        <v>5</v>
      </c>
      <c r="G293">
        <v>900</v>
      </c>
      <c r="I293">
        <v>100</v>
      </c>
      <c r="K293">
        <v>800</v>
      </c>
      <c r="L293">
        <v>19446</v>
      </c>
    </row>
    <row r="294" spans="2:12">
      <c r="B294" t="s">
        <v>64</v>
      </c>
      <c r="C294">
        <v>20910</v>
      </c>
      <c r="D294">
        <v>1059</v>
      </c>
      <c r="F294" t="s">
        <v>6</v>
      </c>
      <c r="G294">
        <v>485</v>
      </c>
      <c r="I294">
        <v>0</v>
      </c>
      <c r="K294">
        <v>485</v>
      </c>
      <c r="L294">
        <v>24159</v>
      </c>
    </row>
    <row r="295" spans="2:12">
      <c r="B295" t="s">
        <v>65</v>
      </c>
      <c r="C295">
        <v>589</v>
      </c>
      <c r="D295">
        <v>181</v>
      </c>
    </row>
    <row r="296" spans="2:12">
      <c r="B296" t="s">
        <v>2</v>
      </c>
      <c r="C296">
        <v>39618</v>
      </c>
      <c r="D296">
        <v>1284</v>
      </c>
    </row>
    <row r="297" spans="2:12">
      <c r="B297" t="s">
        <v>58</v>
      </c>
      <c r="C297">
        <v>607</v>
      </c>
      <c r="D297">
        <v>185</v>
      </c>
    </row>
    <row r="298" spans="2:12">
      <c r="B298" t="s">
        <v>59</v>
      </c>
      <c r="C298">
        <v>1302</v>
      </c>
      <c r="D298">
        <v>303</v>
      </c>
    </row>
    <row r="299" spans="2:12">
      <c r="B299" t="s">
        <v>60</v>
      </c>
      <c r="C299">
        <v>3318</v>
      </c>
      <c r="D299">
        <v>412</v>
      </c>
    </row>
    <row r="300" spans="2:12">
      <c r="B300" t="s">
        <v>61</v>
      </c>
      <c r="C300">
        <v>5759</v>
      </c>
      <c r="D300">
        <v>528</v>
      </c>
    </row>
    <row r="301" spans="2:12">
      <c r="B301" t="s">
        <v>62</v>
      </c>
      <c r="C301">
        <v>6399</v>
      </c>
      <c r="D301">
        <v>595</v>
      </c>
    </row>
    <row r="302" spans="2:12">
      <c r="B302" t="s">
        <v>63</v>
      </c>
      <c r="C302">
        <v>10307</v>
      </c>
      <c r="D302">
        <v>671</v>
      </c>
    </row>
    <row r="303" spans="2:12">
      <c r="B303" t="s">
        <v>64</v>
      </c>
      <c r="C303">
        <v>11253</v>
      </c>
      <c r="D303">
        <v>877</v>
      </c>
    </row>
    <row r="304" spans="2:12">
      <c r="B304" t="s">
        <v>65</v>
      </c>
      <c r="C304">
        <v>673</v>
      </c>
      <c r="D304">
        <v>175</v>
      </c>
    </row>
    <row r="305" spans="2:4">
      <c r="B305" t="s">
        <v>3</v>
      </c>
      <c r="C305">
        <v>35582</v>
      </c>
      <c r="D305">
        <v>1576</v>
      </c>
    </row>
    <row r="306" spans="2:4">
      <c r="B306" t="s">
        <v>58</v>
      </c>
      <c r="C306">
        <v>2774</v>
      </c>
      <c r="D306">
        <v>438</v>
      </c>
    </row>
    <row r="307" spans="2:4">
      <c r="B307" t="s">
        <v>59</v>
      </c>
      <c r="C307">
        <v>6536</v>
      </c>
      <c r="D307">
        <v>626</v>
      </c>
    </row>
    <row r="308" spans="2:4">
      <c r="B308" t="s">
        <v>60</v>
      </c>
      <c r="C308">
        <v>9232</v>
      </c>
      <c r="D308">
        <v>811</v>
      </c>
    </row>
    <row r="309" spans="2:4">
      <c r="B309" t="s">
        <v>61</v>
      </c>
      <c r="C309">
        <v>6735</v>
      </c>
      <c r="D309">
        <v>665</v>
      </c>
    </row>
    <row r="310" spans="2:4">
      <c r="B310" t="s">
        <v>62</v>
      </c>
      <c r="C310">
        <v>4153</v>
      </c>
      <c r="D310">
        <v>490</v>
      </c>
    </row>
    <row r="311" spans="2:4">
      <c r="B311" t="s">
        <v>63</v>
      </c>
      <c r="C311">
        <v>3687</v>
      </c>
      <c r="D311">
        <v>375</v>
      </c>
    </row>
    <row r="312" spans="2:4">
      <c r="B312" t="s">
        <v>64</v>
      </c>
      <c r="C312">
        <v>1826</v>
      </c>
      <c r="D312">
        <v>324</v>
      </c>
    </row>
    <row r="313" spans="2:4">
      <c r="B313" t="s">
        <v>65</v>
      </c>
      <c r="C313">
        <v>639</v>
      </c>
      <c r="D313">
        <v>166</v>
      </c>
    </row>
    <row r="314" spans="2:4">
      <c r="B314" t="s">
        <v>4</v>
      </c>
      <c r="C314">
        <v>38487</v>
      </c>
      <c r="D314">
        <v>1437</v>
      </c>
    </row>
    <row r="315" spans="2:4">
      <c r="B315" t="s">
        <v>58</v>
      </c>
      <c r="C315">
        <v>10563</v>
      </c>
      <c r="D315">
        <v>807</v>
      </c>
    </row>
    <row r="316" spans="2:4">
      <c r="B316" t="s">
        <v>59</v>
      </c>
      <c r="C316">
        <v>11598</v>
      </c>
      <c r="D316">
        <v>908</v>
      </c>
    </row>
    <row r="317" spans="2:4">
      <c r="B317" t="s">
        <v>60</v>
      </c>
      <c r="C317">
        <v>8198</v>
      </c>
      <c r="D317">
        <v>786</v>
      </c>
    </row>
    <row r="318" spans="2:4">
      <c r="B318" t="s">
        <v>61</v>
      </c>
      <c r="C318">
        <v>4208</v>
      </c>
      <c r="D318">
        <v>480</v>
      </c>
    </row>
    <row r="319" spans="2:4">
      <c r="B319" t="s">
        <v>62</v>
      </c>
      <c r="C319">
        <v>1683</v>
      </c>
      <c r="D319">
        <v>329</v>
      </c>
    </row>
    <row r="320" spans="2:4">
      <c r="B320" t="s">
        <v>63</v>
      </c>
      <c r="C320">
        <v>758</v>
      </c>
      <c r="D320">
        <v>181</v>
      </c>
    </row>
    <row r="321" spans="2:4">
      <c r="B321" t="s">
        <v>64</v>
      </c>
      <c r="C321">
        <v>597</v>
      </c>
      <c r="D321">
        <v>249</v>
      </c>
    </row>
    <row r="322" spans="2:4">
      <c r="B322" t="s">
        <v>65</v>
      </c>
      <c r="C322">
        <v>882</v>
      </c>
      <c r="D322">
        <v>276</v>
      </c>
    </row>
    <row r="323" spans="2:4">
      <c r="B323" t="s">
        <v>5</v>
      </c>
      <c r="C323">
        <v>20346</v>
      </c>
      <c r="D323">
        <v>1062</v>
      </c>
    </row>
    <row r="324" spans="2:4">
      <c r="B324" t="s">
        <v>58</v>
      </c>
      <c r="C324">
        <v>11619</v>
      </c>
      <c r="D324">
        <v>775</v>
      </c>
    </row>
    <row r="325" spans="2:4">
      <c r="B325" t="s">
        <v>59</v>
      </c>
      <c r="C325">
        <v>5339</v>
      </c>
      <c r="D325">
        <v>507</v>
      </c>
    </row>
    <row r="326" spans="2:4">
      <c r="B326" t="s">
        <v>60</v>
      </c>
      <c r="C326">
        <v>2205</v>
      </c>
      <c r="D326">
        <v>367</v>
      </c>
    </row>
    <row r="327" spans="2:4">
      <c r="B327" t="s">
        <v>61</v>
      </c>
      <c r="C327">
        <v>474</v>
      </c>
      <c r="D327">
        <v>180</v>
      </c>
    </row>
    <row r="328" spans="2:4">
      <c r="B328" t="s">
        <v>62</v>
      </c>
      <c r="C328">
        <v>179</v>
      </c>
      <c r="D328">
        <v>130</v>
      </c>
    </row>
    <row r="329" spans="2:4">
      <c r="B329" t="s">
        <v>63</v>
      </c>
      <c r="C329">
        <v>147</v>
      </c>
      <c r="D329">
        <v>89</v>
      </c>
    </row>
    <row r="330" spans="2:4">
      <c r="B330" t="s">
        <v>64</v>
      </c>
      <c r="C330">
        <v>100</v>
      </c>
      <c r="D330">
        <v>78</v>
      </c>
    </row>
    <row r="331" spans="2:4">
      <c r="B331" t="s">
        <v>65</v>
      </c>
      <c r="C331">
        <v>283</v>
      </c>
      <c r="D331">
        <v>119</v>
      </c>
    </row>
    <row r="332" spans="2:4">
      <c r="B332" t="s">
        <v>6</v>
      </c>
      <c r="C332">
        <v>24644</v>
      </c>
      <c r="D332">
        <v>1279</v>
      </c>
    </row>
    <row r="333" spans="2:4">
      <c r="B333" t="s">
        <v>58</v>
      </c>
      <c r="C333">
        <v>20575</v>
      </c>
      <c r="D333">
        <v>1117</v>
      </c>
    </row>
    <row r="334" spans="2:4">
      <c r="B334" t="s">
        <v>59</v>
      </c>
      <c r="C334">
        <v>2417</v>
      </c>
      <c r="D334">
        <v>352</v>
      </c>
    </row>
    <row r="335" spans="2:4">
      <c r="B335" t="s">
        <v>60</v>
      </c>
      <c r="C335">
        <v>694</v>
      </c>
      <c r="D335">
        <v>215</v>
      </c>
    </row>
    <row r="336" spans="2:4">
      <c r="B336" t="s">
        <v>61</v>
      </c>
      <c r="C336">
        <v>262</v>
      </c>
      <c r="D336">
        <v>113</v>
      </c>
    </row>
    <row r="337" spans="2:4">
      <c r="B337" t="s">
        <v>62</v>
      </c>
      <c r="C337">
        <v>181</v>
      </c>
      <c r="D337">
        <v>89</v>
      </c>
    </row>
    <row r="338" spans="2:4">
      <c r="B338" t="s">
        <v>63</v>
      </c>
      <c r="C338">
        <v>42</v>
      </c>
      <c r="D338">
        <v>35</v>
      </c>
    </row>
    <row r="339" spans="2:4">
      <c r="B339" t="s">
        <v>64</v>
      </c>
      <c r="C339">
        <v>0</v>
      </c>
      <c r="D339">
        <v>30</v>
      </c>
    </row>
    <row r="340" spans="2:4">
      <c r="B340" t="s">
        <v>65</v>
      </c>
      <c r="C340">
        <v>473</v>
      </c>
      <c r="D340">
        <v>158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FDA47-5A3E-4817-BFE2-D3A91134DF93}">
  <dimension ref="A2:Q349"/>
  <sheetViews>
    <sheetView zoomScale="82" zoomScaleNormal="82" workbookViewId="0">
      <selection activeCell="I6" sqref="I6:I13"/>
    </sheetView>
  </sheetViews>
  <sheetFormatPr defaultRowHeight="14.4"/>
  <cols>
    <col min="2" max="2" width="24.109375" customWidth="1"/>
    <col min="3" max="3" width="19.88671875" customWidth="1"/>
    <col min="4" max="4" width="15.33203125" customWidth="1"/>
    <col min="6" max="6" width="21.6640625" customWidth="1"/>
    <col min="7" max="8" width="12.109375" customWidth="1"/>
    <col min="9" max="10" width="22.109375" customWidth="1"/>
    <col min="11" max="11" width="18.5546875" customWidth="1"/>
    <col min="12" max="12" width="16.33203125" customWidth="1"/>
    <col min="13" max="13" width="15.21875" customWidth="1"/>
    <col min="14" max="14" width="17.109375" customWidth="1"/>
    <col min="15" max="15" width="20.33203125" customWidth="1"/>
    <col min="16" max="16" width="14.44140625" customWidth="1"/>
    <col min="17" max="17" width="16.88671875" customWidth="1"/>
  </cols>
  <sheetData>
    <row r="2" spans="1:17">
      <c r="A2" s="10">
        <v>2019</v>
      </c>
    </row>
    <row r="3" spans="1:17">
      <c r="B3" s="39" t="s">
        <v>54</v>
      </c>
      <c r="C3" s="35" t="s">
        <v>55</v>
      </c>
      <c r="D3" s="35"/>
    </row>
    <row r="4" spans="1:17">
      <c r="B4" s="40"/>
      <c r="C4" s="41" t="s">
        <v>56</v>
      </c>
      <c r="D4" s="35" t="s">
        <v>22</v>
      </c>
    </row>
    <row r="5" spans="1:17">
      <c r="B5" s="35" t="s">
        <v>57</v>
      </c>
      <c r="C5" s="34">
        <v>247351</v>
      </c>
      <c r="D5" s="34">
        <v>2181</v>
      </c>
      <c r="G5" s="3" t="s">
        <v>7</v>
      </c>
      <c r="H5" s="3" t="s">
        <v>11</v>
      </c>
      <c r="I5" s="3" t="s">
        <v>53</v>
      </c>
      <c r="J5" s="3" t="s">
        <v>11</v>
      </c>
      <c r="K5" s="3" t="s">
        <v>76</v>
      </c>
      <c r="L5" s="5" t="s">
        <v>39</v>
      </c>
      <c r="M5" s="5" t="s">
        <v>15</v>
      </c>
      <c r="N5" s="5" t="s">
        <v>77</v>
      </c>
    </row>
    <row r="6" spans="1:17">
      <c r="B6" s="35" t="s">
        <v>0</v>
      </c>
      <c r="C6" s="34">
        <v>5856</v>
      </c>
      <c r="D6" s="35">
        <v>596</v>
      </c>
      <c r="F6" s="2" t="s">
        <v>0</v>
      </c>
      <c r="G6" s="23">
        <f>C6</f>
        <v>5856</v>
      </c>
      <c r="H6" s="23">
        <f>D6</f>
        <v>596</v>
      </c>
      <c r="I6" s="7">
        <f>G17</f>
        <v>3745</v>
      </c>
      <c r="J6" s="7">
        <f>H17</f>
        <v>549</v>
      </c>
      <c r="K6" s="7">
        <f>C13</f>
        <v>3611</v>
      </c>
      <c r="L6" s="24">
        <f>G6-I6</f>
        <v>2111</v>
      </c>
      <c r="M6" s="60">
        <f>I6/G6</f>
        <v>0.63951502732240439</v>
      </c>
      <c r="N6" s="60">
        <f>K6/G6</f>
        <v>0.6166325136612022</v>
      </c>
      <c r="O6" s="33"/>
      <c r="P6" s="33"/>
      <c r="Q6" s="33"/>
    </row>
    <row r="7" spans="1:17">
      <c r="B7" s="35" t="s">
        <v>58</v>
      </c>
      <c r="C7" s="44">
        <v>42</v>
      </c>
      <c r="D7" s="35">
        <v>40</v>
      </c>
      <c r="F7" s="2" t="s">
        <v>1</v>
      </c>
      <c r="G7" s="23">
        <f>C15</f>
        <v>6939</v>
      </c>
      <c r="H7" s="23">
        <f>D15</f>
        <v>578</v>
      </c>
      <c r="I7" s="7">
        <f>G18</f>
        <v>5914</v>
      </c>
      <c r="J7" s="7">
        <f>H18</f>
        <v>876</v>
      </c>
      <c r="K7" s="7">
        <f>C22</f>
        <v>4681</v>
      </c>
      <c r="L7" s="24">
        <f t="shared" ref="L7:L13" si="0">G7-I7</f>
        <v>1025</v>
      </c>
      <c r="M7" s="60">
        <f t="shared" ref="M7:M13" si="1">I7/G7</f>
        <v>0.85228419080559159</v>
      </c>
      <c r="N7" s="60">
        <f t="shared" ref="N7:N13" si="2">K7/G7</f>
        <v>0.67459288081856172</v>
      </c>
      <c r="O7" s="33"/>
      <c r="P7" s="33"/>
    </row>
    <row r="8" spans="1:17">
      <c r="B8" s="35" t="s">
        <v>59</v>
      </c>
      <c r="C8" s="44">
        <v>24</v>
      </c>
      <c r="D8" s="35">
        <v>29</v>
      </c>
      <c r="F8" s="2" t="s">
        <v>2</v>
      </c>
      <c r="G8" s="23">
        <f>C24</f>
        <v>16069</v>
      </c>
      <c r="H8" s="23">
        <f>D24</f>
        <v>822</v>
      </c>
      <c r="I8" s="7">
        <f>G19</f>
        <v>11378</v>
      </c>
      <c r="J8" s="7">
        <f>H19</f>
        <v>1424</v>
      </c>
      <c r="K8" s="7">
        <f>C31</f>
        <v>6847</v>
      </c>
      <c r="L8" s="24">
        <f t="shared" si="0"/>
        <v>4691</v>
      </c>
      <c r="M8" s="60">
        <f t="shared" si="1"/>
        <v>0.70807144190677707</v>
      </c>
      <c r="N8" s="60">
        <f t="shared" si="2"/>
        <v>0.4260999439915365</v>
      </c>
      <c r="O8" s="33"/>
      <c r="P8" s="33"/>
    </row>
    <row r="9" spans="1:17">
      <c r="B9" s="35" t="s">
        <v>60</v>
      </c>
      <c r="C9" s="44">
        <v>16</v>
      </c>
      <c r="D9" s="35">
        <v>26</v>
      </c>
      <c r="F9" s="2" t="s">
        <v>3</v>
      </c>
      <c r="G9" s="23">
        <f>C33</f>
        <v>18381</v>
      </c>
      <c r="H9" s="23">
        <f>D33</f>
        <v>963</v>
      </c>
      <c r="I9" s="7">
        <f>G20</f>
        <v>9781</v>
      </c>
      <c r="J9" s="7">
        <f>H20</f>
        <v>1461</v>
      </c>
      <c r="K9" s="7">
        <f>C40</f>
        <v>3151</v>
      </c>
      <c r="L9" s="24">
        <f t="shared" si="0"/>
        <v>8600</v>
      </c>
      <c r="M9" s="60">
        <f t="shared" si="1"/>
        <v>0.53212556444154291</v>
      </c>
      <c r="N9" s="60">
        <f t="shared" si="2"/>
        <v>0.17142701702845328</v>
      </c>
      <c r="O9" s="33"/>
      <c r="P9" s="33"/>
      <c r="Q9" s="33"/>
    </row>
    <row r="10" spans="1:17">
      <c r="B10" s="35" t="s">
        <v>61</v>
      </c>
      <c r="C10" s="44">
        <v>32</v>
      </c>
      <c r="D10" s="35">
        <v>34</v>
      </c>
      <c r="F10" s="2" t="s">
        <v>4</v>
      </c>
      <c r="G10" s="23">
        <f>C42</f>
        <v>33699</v>
      </c>
      <c r="H10" s="23">
        <f>D42</f>
        <v>1313</v>
      </c>
      <c r="I10" s="7">
        <f>G21</f>
        <v>12271</v>
      </c>
      <c r="J10" s="7">
        <f>H21</f>
        <v>1567</v>
      </c>
      <c r="K10" s="7">
        <f>C49</f>
        <v>2316</v>
      </c>
      <c r="L10" s="24">
        <f t="shared" si="0"/>
        <v>21428</v>
      </c>
      <c r="M10" s="60">
        <f t="shared" si="1"/>
        <v>0.36413543428588385</v>
      </c>
      <c r="N10" s="60">
        <f t="shared" si="2"/>
        <v>6.8726074957713879E-2</v>
      </c>
      <c r="O10" s="33"/>
      <c r="P10" s="33"/>
      <c r="Q10" s="33"/>
    </row>
    <row r="11" spans="1:17">
      <c r="B11" s="35" t="s">
        <v>62</v>
      </c>
      <c r="C11" s="44">
        <v>66</v>
      </c>
      <c r="D11" s="35">
        <v>80</v>
      </c>
      <c r="F11" s="2" t="s">
        <v>5</v>
      </c>
      <c r="G11" s="23">
        <f>C51</f>
        <v>31911</v>
      </c>
      <c r="H11" s="23">
        <f>D51</f>
        <v>1191</v>
      </c>
      <c r="I11" s="7">
        <f>G22</f>
        <v>5648</v>
      </c>
      <c r="J11" s="7">
        <f>H22</f>
        <v>1075</v>
      </c>
      <c r="K11" s="8">
        <f>C58</f>
        <v>782</v>
      </c>
      <c r="L11" s="24">
        <f t="shared" si="0"/>
        <v>26263</v>
      </c>
      <c r="M11" s="60">
        <f t="shared" si="1"/>
        <v>0.1769922597223528</v>
      </c>
      <c r="N11" s="60">
        <f t="shared" si="2"/>
        <v>2.4505656356742189E-2</v>
      </c>
      <c r="O11" s="33"/>
      <c r="P11" s="33"/>
      <c r="Q11" s="33"/>
    </row>
    <row r="12" spans="1:17">
      <c r="B12" s="35" t="s">
        <v>63</v>
      </c>
      <c r="C12" s="44">
        <v>36</v>
      </c>
      <c r="D12" s="35">
        <v>39</v>
      </c>
      <c r="F12" s="2" t="s">
        <v>94</v>
      </c>
      <c r="G12" s="23">
        <f>C60</f>
        <v>52962</v>
      </c>
      <c r="H12" s="23">
        <f>D60</f>
        <v>1880</v>
      </c>
      <c r="I12" s="7">
        <f t="shared" ref="I12:J13" si="3">G23</f>
        <v>5667</v>
      </c>
      <c r="J12" s="7">
        <f t="shared" si="3"/>
        <v>1120</v>
      </c>
      <c r="K12" s="8">
        <f>C67</f>
        <v>668</v>
      </c>
      <c r="L12" s="24">
        <f t="shared" si="0"/>
        <v>47295</v>
      </c>
      <c r="M12" s="60">
        <f t="shared" si="1"/>
        <v>0.1070012461765039</v>
      </c>
      <c r="N12" s="60">
        <f t="shared" si="2"/>
        <v>1.2612816736528077E-2</v>
      </c>
      <c r="O12" s="33"/>
      <c r="P12" s="33"/>
      <c r="Q12" s="33"/>
    </row>
    <row r="13" spans="1:17">
      <c r="B13" s="35" t="s">
        <v>64</v>
      </c>
      <c r="C13" s="34">
        <v>3611</v>
      </c>
      <c r="D13" s="35">
        <v>396</v>
      </c>
      <c r="F13" s="2" t="s">
        <v>93</v>
      </c>
      <c r="G13" s="23">
        <f>C69</f>
        <v>81534</v>
      </c>
      <c r="H13" s="23">
        <f>D69</f>
        <v>1696</v>
      </c>
      <c r="I13" s="7">
        <f t="shared" si="3"/>
        <v>3113</v>
      </c>
      <c r="J13" s="7">
        <f t="shared" si="3"/>
        <v>786</v>
      </c>
      <c r="K13" s="8">
        <f>C76</f>
        <v>268</v>
      </c>
      <c r="L13" s="24">
        <f t="shared" si="0"/>
        <v>78421</v>
      </c>
      <c r="M13" s="60">
        <f t="shared" si="1"/>
        <v>3.8180391002526556E-2</v>
      </c>
      <c r="N13" s="60">
        <f t="shared" si="2"/>
        <v>3.2869723060318396E-3</v>
      </c>
    </row>
    <row r="14" spans="1:17">
      <c r="B14" s="35" t="s">
        <v>65</v>
      </c>
      <c r="C14" s="34">
        <v>2029</v>
      </c>
      <c r="D14" s="35">
        <v>463</v>
      </c>
      <c r="F14" s="48" t="s">
        <v>67</v>
      </c>
      <c r="G14" s="33">
        <f>SUM(G6:G8)</f>
        <v>28864</v>
      </c>
      <c r="H14" s="33"/>
    </row>
    <row r="15" spans="1:17">
      <c r="B15" s="35" t="s">
        <v>1</v>
      </c>
      <c r="C15" s="34">
        <v>6939</v>
      </c>
      <c r="D15" s="34">
        <v>578</v>
      </c>
    </row>
    <row r="16" spans="1:17">
      <c r="B16" s="35" t="s">
        <v>58</v>
      </c>
      <c r="C16" s="44">
        <v>300</v>
      </c>
      <c r="D16" s="35">
        <v>115</v>
      </c>
      <c r="G16" s="3" t="s">
        <v>66</v>
      </c>
      <c r="H16" s="3" t="s">
        <v>11</v>
      </c>
      <c r="I16" s="3" t="s">
        <v>76</v>
      </c>
      <c r="J16" s="3" t="s">
        <v>11</v>
      </c>
      <c r="K16" s="3" t="s">
        <v>10</v>
      </c>
      <c r="L16" s="5" t="s">
        <v>39</v>
      </c>
      <c r="N16" t="s">
        <v>78</v>
      </c>
    </row>
    <row r="17" spans="2:14">
      <c r="B17" s="35" t="s">
        <v>59</v>
      </c>
      <c r="C17" s="44">
        <v>288</v>
      </c>
      <c r="D17" s="35">
        <v>94</v>
      </c>
      <c r="F17" s="2" t="s">
        <v>0</v>
      </c>
      <c r="G17" s="23">
        <f>SUM(C10:C13)</f>
        <v>3745</v>
      </c>
      <c r="H17" s="23">
        <f>SUM(D10:D13)</f>
        <v>549</v>
      </c>
      <c r="I17" s="7">
        <f>K6</f>
        <v>3611</v>
      </c>
      <c r="J17" s="7">
        <f>L6</f>
        <v>2111</v>
      </c>
      <c r="K17" s="7">
        <f>I6-K6</f>
        <v>134</v>
      </c>
      <c r="L17" s="24">
        <f>G6-G17</f>
        <v>2111</v>
      </c>
      <c r="N17" s="58">
        <f>(SUM(I6:I8)/SUM(G6:G8))</f>
        <v>0.72883176274944572</v>
      </c>
    </row>
    <row r="18" spans="2:14">
      <c r="B18" s="35" t="s">
        <v>60</v>
      </c>
      <c r="C18" s="44">
        <v>437</v>
      </c>
      <c r="D18" s="35">
        <v>106</v>
      </c>
      <c r="F18" s="2" t="s">
        <v>1</v>
      </c>
      <c r="G18" s="23">
        <f>SUM(C19:C22)</f>
        <v>5914</v>
      </c>
      <c r="H18" s="23">
        <f>SUM(D19:D22)</f>
        <v>876</v>
      </c>
      <c r="I18" s="7">
        <f>K7</f>
        <v>4681</v>
      </c>
      <c r="J18" s="7">
        <f>L7</f>
        <v>1025</v>
      </c>
      <c r="K18" s="7">
        <f>I7-K7</f>
        <v>1233</v>
      </c>
      <c r="L18" s="24">
        <f>G7-G18</f>
        <v>1025</v>
      </c>
    </row>
    <row r="19" spans="2:14">
      <c r="B19" s="35" t="s">
        <v>61</v>
      </c>
      <c r="C19" s="44">
        <v>283</v>
      </c>
      <c r="D19" s="35">
        <v>113</v>
      </c>
      <c r="F19" s="2" t="s">
        <v>2</v>
      </c>
      <c r="G19" s="23">
        <f>SUM(C28:C31)</f>
        <v>11378</v>
      </c>
      <c r="H19" s="23">
        <f>SUM(D28:D31)</f>
        <v>1424</v>
      </c>
      <c r="I19" s="7">
        <f>K8</f>
        <v>6847</v>
      </c>
      <c r="J19" s="7">
        <f>L8</f>
        <v>4691</v>
      </c>
      <c r="K19" s="7">
        <f>I8-K8</f>
        <v>4531</v>
      </c>
      <c r="L19" s="24">
        <f>G8-G19</f>
        <v>4691</v>
      </c>
      <c r="N19" t="s">
        <v>79</v>
      </c>
    </row>
    <row r="20" spans="2:14">
      <c r="B20" s="35" t="s">
        <v>62</v>
      </c>
      <c r="C20" s="44">
        <v>342</v>
      </c>
      <c r="D20" s="35">
        <v>125</v>
      </c>
      <c r="F20" s="2" t="s">
        <v>3</v>
      </c>
      <c r="G20" s="23">
        <f>SUM(C37:C40)</f>
        <v>9781</v>
      </c>
      <c r="H20" s="23">
        <f>SUM(D37:D40)</f>
        <v>1461</v>
      </c>
      <c r="I20" s="7">
        <f>K9</f>
        <v>3151</v>
      </c>
      <c r="J20" s="7">
        <f>L9</f>
        <v>8600</v>
      </c>
      <c r="K20" s="7">
        <f>I9-K9</f>
        <v>6630</v>
      </c>
      <c r="L20" s="24">
        <f>G9-G20</f>
        <v>8600</v>
      </c>
      <c r="N20" s="58">
        <f>(SUM(K6:K8)/SUM(G6:G8))</f>
        <v>0.52449417960088696</v>
      </c>
    </row>
    <row r="21" spans="2:14">
      <c r="B21" s="35" t="s">
        <v>63</v>
      </c>
      <c r="C21" s="34">
        <v>608</v>
      </c>
      <c r="D21" s="35">
        <v>186</v>
      </c>
      <c r="F21" s="2" t="s">
        <v>4</v>
      </c>
      <c r="G21" s="23">
        <f>SUM(C46:C49)</f>
        <v>12271</v>
      </c>
      <c r="H21" s="23">
        <f>SUM(D46:D49)</f>
        <v>1567</v>
      </c>
      <c r="I21" s="7">
        <f>K10</f>
        <v>2316</v>
      </c>
      <c r="J21" s="7">
        <f>L10</f>
        <v>21428</v>
      </c>
      <c r="K21" s="7">
        <f>I10-K10</f>
        <v>9955</v>
      </c>
      <c r="L21" s="24">
        <f>G10-G21</f>
        <v>21428</v>
      </c>
    </row>
    <row r="22" spans="2:14">
      <c r="B22" s="35" t="s">
        <v>64</v>
      </c>
      <c r="C22" s="34">
        <v>4681</v>
      </c>
      <c r="D22" s="35">
        <v>452</v>
      </c>
      <c r="F22" s="2" t="s">
        <v>5</v>
      </c>
      <c r="G22" s="23">
        <f>SUM(C55:C58)</f>
        <v>5648</v>
      </c>
      <c r="H22" s="23">
        <f>SUM(D55:D58)</f>
        <v>1075</v>
      </c>
      <c r="I22" s="7">
        <f>K11</f>
        <v>782</v>
      </c>
      <c r="J22" s="7">
        <f>L11</f>
        <v>26263</v>
      </c>
      <c r="K22" s="7">
        <f>I11-K11</f>
        <v>4866</v>
      </c>
      <c r="L22" s="24">
        <f>G11-G22</f>
        <v>26263</v>
      </c>
    </row>
    <row r="23" spans="2:14">
      <c r="B23" s="35" t="s">
        <v>65</v>
      </c>
      <c r="C23" s="44">
        <v>0</v>
      </c>
      <c r="D23" s="35">
        <v>32</v>
      </c>
      <c r="F23" s="2" t="s">
        <v>94</v>
      </c>
      <c r="G23" s="23">
        <f>SUM(C64:C67)</f>
        <v>5667</v>
      </c>
      <c r="H23" s="23">
        <f>SUM(D64:D67)</f>
        <v>1120</v>
      </c>
      <c r="I23" s="7">
        <f>K13</f>
        <v>268</v>
      </c>
      <c r="J23" s="7">
        <f>L13</f>
        <v>78421</v>
      </c>
      <c r="K23" s="7">
        <f>I13-K13</f>
        <v>2845</v>
      </c>
      <c r="L23" s="24">
        <f>G12-G23</f>
        <v>47295</v>
      </c>
    </row>
    <row r="24" spans="2:14">
      <c r="B24" s="35" t="s">
        <v>2</v>
      </c>
      <c r="C24" s="34">
        <v>16069</v>
      </c>
      <c r="D24" s="34">
        <v>822</v>
      </c>
      <c r="F24" s="2" t="s">
        <v>93</v>
      </c>
      <c r="G24" s="23">
        <f>SUM(C65:C68)</f>
        <v>3113</v>
      </c>
      <c r="H24" s="23">
        <f>SUM(D65:D68)</f>
        <v>786</v>
      </c>
      <c r="I24" s="7">
        <f>K14</f>
        <v>0</v>
      </c>
      <c r="J24" s="7">
        <f>L14</f>
        <v>0</v>
      </c>
      <c r="K24" s="7">
        <f>I14-K14</f>
        <v>0</v>
      </c>
      <c r="L24" s="24">
        <f>G13-G24</f>
        <v>78421</v>
      </c>
    </row>
    <row r="25" spans="2:14">
      <c r="B25" s="35" t="s">
        <v>58</v>
      </c>
      <c r="C25" s="44">
        <v>2140</v>
      </c>
      <c r="D25" s="35">
        <v>380</v>
      </c>
    </row>
    <row r="26" spans="2:14">
      <c r="B26" s="35" t="s">
        <v>59</v>
      </c>
      <c r="C26" s="34">
        <v>1328</v>
      </c>
      <c r="D26" s="35">
        <v>242</v>
      </c>
    </row>
    <row r="27" spans="2:14">
      <c r="B27" s="35" t="s">
        <v>60</v>
      </c>
      <c r="C27" s="34">
        <v>1223</v>
      </c>
      <c r="D27" s="35">
        <v>269</v>
      </c>
    </row>
    <row r="28" spans="2:14">
      <c r="B28" s="35" t="s">
        <v>61</v>
      </c>
      <c r="C28" s="34">
        <v>1161</v>
      </c>
      <c r="D28" s="35">
        <v>233</v>
      </c>
    </row>
    <row r="29" spans="2:14">
      <c r="B29" s="35" t="s">
        <v>62</v>
      </c>
      <c r="C29" s="34">
        <v>915</v>
      </c>
      <c r="D29" s="35">
        <v>199</v>
      </c>
    </row>
    <row r="30" spans="2:14">
      <c r="B30" s="35" t="s">
        <v>63</v>
      </c>
      <c r="C30" s="34">
        <v>2455</v>
      </c>
      <c r="D30" s="35">
        <v>341</v>
      </c>
    </row>
    <row r="31" spans="2:14">
      <c r="B31" s="35" t="s">
        <v>64</v>
      </c>
      <c r="C31" s="34">
        <v>6847</v>
      </c>
      <c r="D31" s="35">
        <v>651</v>
      </c>
    </row>
    <row r="32" spans="2:14">
      <c r="B32" s="35" t="s">
        <v>65</v>
      </c>
      <c r="C32" s="44">
        <v>0</v>
      </c>
      <c r="D32" s="35">
        <v>32</v>
      </c>
    </row>
    <row r="33" spans="2:4">
      <c r="B33" s="35" t="s">
        <v>3</v>
      </c>
      <c r="C33" s="34">
        <v>18381</v>
      </c>
      <c r="D33" s="34">
        <v>963</v>
      </c>
    </row>
    <row r="34" spans="2:4">
      <c r="B34" s="35" t="s">
        <v>58</v>
      </c>
      <c r="C34" s="34">
        <v>4707</v>
      </c>
      <c r="D34" s="35">
        <v>578</v>
      </c>
    </row>
    <row r="35" spans="2:4">
      <c r="B35" s="35" t="s">
        <v>59</v>
      </c>
      <c r="C35" s="34">
        <v>2021</v>
      </c>
      <c r="D35" s="35">
        <v>349</v>
      </c>
    </row>
    <row r="36" spans="2:4">
      <c r="B36" s="35" t="s">
        <v>60</v>
      </c>
      <c r="C36" s="34">
        <v>1872</v>
      </c>
      <c r="D36" s="35">
        <v>311</v>
      </c>
    </row>
    <row r="37" spans="2:4">
      <c r="B37" s="35" t="s">
        <v>61</v>
      </c>
      <c r="C37" s="34">
        <v>2004</v>
      </c>
      <c r="D37" s="35">
        <v>314</v>
      </c>
    </row>
    <row r="38" spans="2:4">
      <c r="B38" s="35" t="s">
        <v>62</v>
      </c>
      <c r="C38" s="34">
        <v>2024</v>
      </c>
      <c r="D38" s="35">
        <v>384</v>
      </c>
    </row>
    <row r="39" spans="2:4">
      <c r="B39" s="35" t="s">
        <v>63</v>
      </c>
      <c r="C39" s="34">
        <v>2602</v>
      </c>
      <c r="D39" s="35">
        <v>387</v>
      </c>
    </row>
    <row r="40" spans="2:4">
      <c r="B40" s="35" t="s">
        <v>64</v>
      </c>
      <c r="C40" s="34">
        <v>3151</v>
      </c>
      <c r="D40" s="35">
        <v>376</v>
      </c>
    </row>
    <row r="41" spans="2:4">
      <c r="B41" s="35" t="s">
        <v>65</v>
      </c>
      <c r="C41" s="44">
        <v>0</v>
      </c>
      <c r="D41" s="35">
        <v>32</v>
      </c>
    </row>
    <row r="42" spans="2:4">
      <c r="B42" s="35" t="s">
        <v>4</v>
      </c>
      <c r="C42" s="34">
        <v>33699</v>
      </c>
      <c r="D42" s="34">
        <v>1313</v>
      </c>
    </row>
    <row r="43" spans="2:4">
      <c r="B43" s="35" t="s">
        <v>58</v>
      </c>
      <c r="C43" s="34">
        <v>12189</v>
      </c>
      <c r="D43" s="35">
        <v>743</v>
      </c>
    </row>
    <row r="44" spans="2:4">
      <c r="B44" s="35" t="s">
        <v>59</v>
      </c>
      <c r="C44" s="34">
        <v>4474</v>
      </c>
      <c r="D44" s="35">
        <v>507</v>
      </c>
    </row>
    <row r="45" spans="2:4">
      <c r="B45" s="35" t="s">
        <v>60</v>
      </c>
      <c r="C45" s="34">
        <v>4765</v>
      </c>
      <c r="D45" s="35">
        <v>510</v>
      </c>
    </row>
    <row r="46" spans="2:4">
      <c r="B46" s="35" t="s">
        <v>61</v>
      </c>
      <c r="C46" s="34">
        <v>4003</v>
      </c>
      <c r="D46" s="35">
        <v>458</v>
      </c>
    </row>
    <row r="47" spans="2:4">
      <c r="B47" s="35" t="s">
        <v>62</v>
      </c>
      <c r="C47" s="34">
        <v>3176</v>
      </c>
      <c r="D47" s="35">
        <v>390</v>
      </c>
    </row>
    <row r="48" spans="2:4">
      <c r="B48" s="35" t="s">
        <v>63</v>
      </c>
      <c r="C48" s="34">
        <v>2776</v>
      </c>
      <c r="D48" s="35">
        <v>417</v>
      </c>
    </row>
    <row r="49" spans="2:4">
      <c r="B49" s="35" t="s">
        <v>64</v>
      </c>
      <c r="C49" s="44">
        <v>2316</v>
      </c>
      <c r="D49" s="35">
        <v>302</v>
      </c>
    </row>
    <row r="50" spans="2:4">
      <c r="B50" s="35" t="s">
        <v>65</v>
      </c>
      <c r="C50" s="44">
        <v>0</v>
      </c>
      <c r="D50" s="35">
        <v>32</v>
      </c>
    </row>
    <row r="51" spans="2:4">
      <c r="B51" s="35" t="s">
        <v>5</v>
      </c>
      <c r="C51" s="34">
        <v>31911</v>
      </c>
      <c r="D51" s="34">
        <v>1191</v>
      </c>
    </row>
    <row r="52" spans="2:4">
      <c r="B52" s="35" t="s">
        <v>58</v>
      </c>
      <c r="C52" s="34">
        <v>14235</v>
      </c>
      <c r="D52" s="35">
        <v>735</v>
      </c>
    </row>
    <row r="53" spans="2:4">
      <c r="B53" s="35" t="s">
        <v>59</v>
      </c>
      <c r="C53" s="34">
        <v>6745</v>
      </c>
      <c r="D53" s="35">
        <v>571</v>
      </c>
    </row>
    <row r="54" spans="2:4">
      <c r="B54" s="35" t="s">
        <v>60</v>
      </c>
      <c r="C54" s="34">
        <v>5283</v>
      </c>
      <c r="D54" s="35">
        <v>516</v>
      </c>
    </row>
    <row r="55" spans="2:4">
      <c r="B55" s="35" t="s">
        <v>61</v>
      </c>
      <c r="C55" s="44">
        <v>2471</v>
      </c>
      <c r="D55" s="35">
        <v>336</v>
      </c>
    </row>
    <row r="56" spans="2:4">
      <c r="B56" s="35" t="s">
        <v>62</v>
      </c>
      <c r="C56" s="44">
        <v>1241</v>
      </c>
      <c r="D56" s="35">
        <v>279</v>
      </c>
    </row>
    <row r="57" spans="2:4">
      <c r="B57" s="35" t="s">
        <v>63</v>
      </c>
      <c r="C57" s="44">
        <v>1154</v>
      </c>
      <c r="D57" s="35">
        <v>282</v>
      </c>
    </row>
    <row r="58" spans="2:4">
      <c r="B58" s="35" t="s">
        <v>64</v>
      </c>
      <c r="C58" s="44">
        <v>782</v>
      </c>
      <c r="D58" s="35">
        <v>178</v>
      </c>
    </row>
    <row r="59" spans="2:4">
      <c r="B59" s="35" t="s">
        <v>65</v>
      </c>
      <c r="C59" s="44">
        <v>0</v>
      </c>
      <c r="D59" s="35">
        <v>32</v>
      </c>
    </row>
    <row r="60" spans="2:4">
      <c r="B60" s="35" t="s">
        <v>83</v>
      </c>
      <c r="C60" s="34">
        <v>52962</v>
      </c>
      <c r="D60" s="34">
        <v>1880</v>
      </c>
    </row>
    <row r="61" spans="2:4">
      <c r="B61" s="35" t="s">
        <v>84</v>
      </c>
      <c r="C61" s="34">
        <v>32601</v>
      </c>
      <c r="D61" s="34">
        <v>1285</v>
      </c>
    </row>
    <row r="62" spans="2:4">
      <c r="B62" s="35" t="s">
        <v>85</v>
      </c>
      <c r="C62" s="34">
        <v>9190</v>
      </c>
      <c r="D62" s="35">
        <v>804</v>
      </c>
    </row>
    <row r="63" spans="2:4">
      <c r="B63" s="35" t="s">
        <v>86</v>
      </c>
      <c r="C63" s="44">
        <v>5504</v>
      </c>
      <c r="D63" s="35">
        <v>644</v>
      </c>
    </row>
    <row r="64" spans="2:4">
      <c r="B64" s="35" t="s">
        <v>87</v>
      </c>
      <c r="C64" s="44">
        <v>2554</v>
      </c>
      <c r="D64" s="35">
        <v>366</v>
      </c>
    </row>
    <row r="65" spans="1:4">
      <c r="B65" s="35" t="s">
        <v>88</v>
      </c>
      <c r="C65" s="44">
        <v>1242</v>
      </c>
      <c r="D65" s="35">
        <v>276</v>
      </c>
    </row>
    <row r="66" spans="1:4">
      <c r="B66" s="35" t="s">
        <v>89</v>
      </c>
      <c r="C66" s="44">
        <v>1203</v>
      </c>
      <c r="D66" s="35">
        <v>272</v>
      </c>
    </row>
    <row r="67" spans="1:4">
      <c r="B67" s="35" t="s">
        <v>90</v>
      </c>
      <c r="C67" s="44">
        <v>668</v>
      </c>
      <c r="D67" s="35">
        <v>206</v>
      </c>
    </row>
    <row r="68" spans="1:4">
      <c r="B68" s="35" t="s">
        <v>91</v>
      </c>
      <c r="C68" s="44">
        <v>0</v>
      </c>
      <c r="D68" s="35">
        <v>32</v>
      </c>
    </row>
    <row r="69" spans="1:4">
      <c r="B69" s="35" t="s">
        <v>92</v>
      </c>
      <c r="C69" s="34">
        <v>81534</v>
      </c>
      <c r="D69" s="34">
        <v>1696</v>
      </c>
    </row>
    <row r="70" spans="1:4">
      <c r="B70" s="35" t="s">
        <v>84</v>
      </c>
      <c r="C70" s="34">
        <v>67147</v>
      </c>
      <c r="D70" s="34">
        <v>1561</v>
      </c>
    </row>
    <row r="71" spans="1:4">
      <c r="B71" s="35" t="s">
        <v>85</v>
      </c>
      <c r="C71" s="34">
        <v>8342</v>
      </c>
      <c r="D71" s="35">
        <v>702</v>
      </c>
    </row>
    <row r="72" spans="1:4">
      <c r="B72" s="35" t="s">
        <v>86</v>
      </c>
      <c r="C72" s="44">
        <v>3396</v>
      </c>
      <c r="D72" s="35">
        <v>367</v>
      </c>
    </row>
    <row r="73" spans="1:4">
      <c r="B73" s="35" t="s">
        <v>87</v>
      </c>
      <c r="C73" s="44">
        <v>1186</v>
      </c>
      <c r="D73" s="35">
        <v>229</v>
      </c>
    </row>
    <row r="74" spans="1:4">
      <c r="B74" s="35" t="s">
        <v>88</v>
      </c>
      <c r="C74" s="44">
        <v>757</v>
      </c>
      <c r="D74" s="35">
        <v>183</v>
      </c>
    </row>
    <row r="75" spans="1:4">
      <c r="B75" s="35" t="s">
        <v>89</v>
      </c>
      <c r="C75" s="44">
        <v>438</v>
      </c>
      <c r="D75" s="35">
        <v>136</v>
      </c>
    </row>
    <row r="76" spans="1:4">
      <c r="B76" s="35" t="s">
        <v>90</v>
      </c>
      <c r="C76" s="44">
        <v>268</v>
      </c>
      <c r="D76" s="35">
        <v>131</v>
      </c>
    </row>
    <row r="77" spans="1:4">
      <c r="B77" s="35" t="s">
        <v>91</v>
      </c>
      <c r="C77" s="44">
        <v>0</v>
      </c>
      <c r="D77" s="35">
        <v>32</v>
      </c>
    </row>
    <row r="79" spans="1:4">
      <c r="A79" s="10">
        <v>2018</v>
      </c>
    </row>
    <row r="80" spans="1:4">
      <c r="B80" s="39" t="s">
        <v>54</v>
      </c>
      <c r="C80" s="35" t="s">
        <v>55</v>
      </c>
      <c r="D80" s="35"/>
    </row>
    <row r="81" spans="2:17">
      <c r="B81" s="40"/>
      <c r="C81" s="41" t="s">
        <v>56</v>
      </c>
      <c r="D81" s="35" t="s">
        <v>22</v>
      </c>
    </row>
    <row r="82" spans="2:17">
      <c r="B82" s="35" t="s">
        <v>57</v>
      </c>
      <c r="C82" s="34">
        <v>239208</v>
      </c>
      <c r="D82" s="34">
        <v>2391</v>
      </c>
    </row>
    <row r="83" spans="2:17">
      <c r="B83" s="35" t="s">
        <v>0</v>
      </c>
      <c r="C83" s="34">
        <v>6295</v>
      </c>
      <c r="D83" s="35">
        <v>640</v>
      </c>
      <c r="G83" s="3" t="s">
        <v>7</v>
      </c>
      <c r="H83" s="3"/>
      <c r="I83" s="3" t="s">
        <v>53</v>
      </c>
      <c r="J83" s="3"/>
      <c r="K83" s="3" t="s">
        <v>76</v>
      </c>
      <c r="L83" s="5" t="s">
        <v>39</v>
      </c>
      <c r="M83" s="5" t="s">
        <v>15</v>
      </c>
      <c r="N83" s="5" t="s">
        <v>77</v>
      </c>
      <c r="O83" s="33"/>
      <c r="P83" s="33"/>
      <c r="Q83" s="33"/>
    </row>
    <row r="84" spans="2:17">
      <c r="B84" s="35" t="s">
        <v>58</v>
      </c>
      <c r="C84" s="44">
        <v>73</v>
      </c>
      <c r="D84" s="35">
        <v>78</v>
      </c>
      <c r="F84" s="2" t="s">
        <v>0</v>
      </c>
      <c r="G84" s="23">
        <f>C83</f>
        <v>6295</v>
      </c>
      <c r="H84" s="23"/>
      <c r="I84" s="7">
        <f>G94</f>
        <v>4184</v>
      </c>
      <c r="J84" s="7"/>
      <c r="K84" s="7">
        <f>C90</f>
        <v>3976</v>
      </c>
      <c r="L84" s="24">
        <f>G84-I84</f>
        <v>2111</v>
      </c>
      <c r="M84" s="60">
        <f>I84/G84</f>
        <v>0.66465448768864177</v>
      </c>
      <c r="N84" s="60">
        <f>K84/G84</f>
        <v>0.63161239078633835</v>
      </c>
      <c r="O84" s="33"/>
      <c r="P84" s="33"/>
    </row>
    <row r="85" spans="2:17">
      <c r="B85" s="35" t="s">
        <v>59</v>
      </c>
      <c r="C85" s="44">
        <v>0</v>
      </c>
      <c r="D85" s="35">
        <v>31</v>
      </c>
      <c r="F85" s="2" t="s">
        <v>1</v>
      </c>
      <c r="G85" s="23">
        <f>C92</f>
        <v>7720</v>
      </c>
      <c r="H85" s="23"/>
      <c r="I85" s="7">
        <f t="shared" ref="I85:I95" si="4">G95</f>
        <v>6580</v>
      </c>
      <c r="J85" s="7"/>
      <c r="K85" s="7">
        <f>C99</f>
        <v>5145</v>
      </c>
      <c r="L85" s="24">
        <f t="shared" ref="L85:L95" si="5">G85-I85</f>
        <v>1140</v>
      </c>
      <c r="M85" s="60">
        <f t="shared" ref="M85:M95" si="6">I85/G85</f>
        <v>0.85233160621761661</v>
      </c>
      <c r="N85" s="60">
        <f t="shared" ref="N85:N95" si="7">K85/G85</f>
        <v>0.66645077720207258</v>
      </c>
      <c r="O85" s="33"/>
      <c r="P85" s="33"/>
    </row>
    <row r="86" spans="2:17">
      <c r="B86" s="35" t="s">
        <v>60</v>
      </c>
      <c r="C86" s="44">
        <v>34</v>
      </c>
      <c r="D86" s="35">
        <v>33</v>
      </c>
      <c r="F86" s="2" t="s">
        <v>2</v>
      </c>
      <c r="G86" s="23">
        <f>C101</f>
        <v>15926</v>
      </c>
      <c r="H86" s="23"/>
      <c r="I86" s="7">
        <f t="shared" si="4"/>
        <v>10845</v>
      </c>
      <c r="J86" s="7"/>
      <c r="K86" s="7">
        <f>C108</f>
        <v>6416</v>
      </c>
      <c r="L86" s="24">
        <f t="shared" si="5"/>
        <v>5081</v>
      </c>
      <c r="M86" s="60">
        <f t="shared" si="6"/>
        <v>0.6809619490141906</v>
      </c>
      <c r="N86" s="60">
        <f t="shared" si="7"/>
        <v>0.40286324249654654</v>
      </c>
      <c r="O86" s="33"/>
      <c r="P86" s="33"/>
      <c r="Q86" s="33"/>
    </row>
    <row r="87" spans="2:17">
      <c r="B87" s="35" t="s">
        <v>61</v>
      </c>
      <c r="C87" s="44">
        <v>60</v>
      </c>
      <c r="D87" s="35">
        <v>53</v>
      </c>
      <c r="F87" s="2" t="s">
        <v>3</v>
      </c>
      <c r="G87" s="23">
        <f>C110</f>
        <v>18504</v>
      </c>
      <c r="H87" s="23"/>
      <c r="I87" s="7">
        <f t="shared" si="4"/>
        <v>9642</v>
      </c>
      <c r="J87" s="7"/>
      <c r="K87" s="7">
        <f>C117</f>
        <v>2848</v>
      </c>
      <c r="L87" s="24">
        <f t="shared" si="5"/>
        <v>8862</v>
      </c>
      <c r="M87" s="60">
        <f t="shared" si="6"/>
        <v>0.52107652399481197</v>
      </c>
      <c r="N87" s="60">
        <f t="shared" si="7"/>
        <v>0.15391266753134458</v>
      </c>
      <c r="O87" s="33"/>
      <c r="P87" s="33"/>
      <c r="Q87" s="33"/>
    </row>
    <row r="88" spans="2:17">
      <c r="B88" s="35" t="s">
        <v>62</v>
      </c>
      <c r="C88" s="44">
        <v>58</v>
      </c>
      <c r="D88" s="35">
        <v>73</v>
      </c>
      <c r="F88" s="2" t="s">
        <v>4</v>
      </c>
      <c r="G88" s="23">
        <f>C119</f>
        <v>34807</v>
      </c>
      <c r="H88" s="23"/>
      <c r="I88" s="7">
        <f t="shared" si="4"/>
        <v>12209</v>
      </c>
      <c r="J88" s="7"/>
      <c r="K88" s="7">
        <f>C126</f>
        <v>2179</v>
      </c>
      <c r="L88" s="24">
        <f t="shared" si="5"/>
        <v>22598</v>
      </c>
      <c r="M88" s="60">
        <f t="shared" si="6"/>
        <v>0.35076277760220648</v>
      </c>
      <c r="N88" s="60">
        <f t="shared" si="7"/>
        <v>6.2602350101990972E-2</v>
      </c>
      <c r="O88" s="33"/>
      <c r="P88" s="33"/>
      <c r="Q88" s="33"/>
    </row>
    <row r="89" spans="2:17">
      <c r="B89" s="35" t="s">
        <v>63</v>
      </c>
      <c r="C89" s="44">
        <v>90</v>
      </c>
      <c r="D89" s="35">
        <v>67</v>
      </c>
      <c r="F89" s="2" t="s">
        <v>5</v>
      </c>
      <c r="G89" s="23">
        <f>C128</f>
        <v>31450</v>
      </c>
      <c r="H89" s="23"/>
      <c r="I89" s="7">
        <f t="shared" si="4"/>
        <v>5170</v>
      </c>
      <c r="J89" s="7"/>
      <c r="K89" s="8">
        <f>C135</f>
        <v>726</v>
      </c>
      <c r="L89" s="24">
        <f t="shared" si="5"/>
        <v>26280</v>
      </c>
      <c r="M89" s="60">
        <f t="shared" si="6"/>
        <v>0.1643879173290938</v>
      </c>
      <c r="N89" s="60">
        <f t="shared" si="7"/>
        <v>2.3084260731319556E-2</v>
      </c>
      <c r="O89" s="33"/>
      <c r="P89" s="33"/>
      <c r="Q89" s="33"/>
    </row>
    <row r="90" spans="2:17">
      <c r="B90" s="35" t="s">
        <v>64</v>
      </c>
      <c r="C90" s="34">
        <v>3976</v>
      </c>
      <c r="D90" s="35">
        <v>500</v>
      </c>
      <c r="F90" s="2" t="s">
        <v>6</v>
      </c>
      <c r="G90" s="23">
        <f>C137</f>
        <v>52335</v>
      </c>
      <c r="H90" s="23"/>
      <c r="I90" s="7">
        <f t="shared" si="4"/>
        <v>5796</v>
      </c>
      <c r="J90" s="7"/>
      <c r="K90" s="8">
        <f>C144</f>
        <v>667</v>
      </c>
      <c r="L90" s="24">
        <f t="shared" si="5"/>
        <v>46539</v>
      </c>
      <c r="M90" s="60">
        <f t="shared" si="6"/>
        <v>0.11074806534823732</v>
      </c>
      <c r="N90" s="60">
        <f t="shared" si="7"/>
        <v>1.2744817044043183E-2</v>
      </c>
    </row>
    <row r="91" spans="2:17">
      <c r="B91" s="35" t="s">
        <v>65</v>
      </c>
      <c r="C91" s="34">
        <v>2004</v>
      </c>
      <c r="D91" s="35">
        <v>393</v>
      </c>
      <c r="F91" s="48" t="s">
        <v>67</v>
      </c>
      <c r="G91" s="33">
        <f>SUM(G84:G86)</f>
        <v>29941</v>
      </c>
      <c r="H91" s="33"/>
    </row>
    <row r="92" spans="2:17">
      <c r="B92" s="35" t="s">
        <v>1</v>
      </c>
      <c r="C92" s="34">
        <v>7720</v>
      </c>
      <c r="D92" s="34">
        <v>552</v>
      </c>
    </row>
    <row r="93" spans="2:17">
      <c r="B93" s="35" t="s">
        <v>58</v>
      </c>
      <c r="C93" s="44">
        <v>335</v>
      </c>
      <c r="D93" s="35">
        <v>126</v>
      </c>
      <c r="G93" s="3" t="s">
        <v>66</v>
      </c>
      <c r="H93" s="3"/>
      <c r="I93" s="3" t="s">
        <v>76</v>
      </c>
      <c r="J93" s="3"/>
      <c r="K93" s="3" t="s">
        <v>10</v>
      </c>
      <c r="L93" s="5" t="s">
        <v>39</v>
      </c>
      <c r="N93" t="s">
        <v>78</v>
      </c>
    </row>
    <row r="94" spans="2:17">
      <c r="B94" s="35" t="s">
        <v>59</v>
      </c>
      <c r="C94" s="44">
        <v>405</v>
      </c>
      <c r="D94" s="35">
        <v>157</v>
      </c>
      <c r="F94" s="2" t="s">
        <v>0</v>
      </c>
      <c r="G94" s="23">
        <f>SUM(C87:C90)</f>
        <v>4184</v>
      </c>
      <c r="H94" s="23"/>
      <c r="I94" s="7">
        <f t="shared" ref="I94:I106" si="8">K84</f>
        <v>3976</v>
      </c>
      <c r="J94" s="7"/>
      <c r="K94" s="7">
        <f>I84-K84</f>
        <v>208</v>
      </c>
      <c r="L94" s="24">
        <f>SUM(C84:C86,C91)</f>
        <v>2111</v>
      </c>
      <c r="N94" s="58">
        <f>(SUM(I84:I86)/SUM(G84:G86))</f>
        <v>0.72171938145018533</v>
      </c>
    </row>
    <row r="95" spans="2:17">
      <c r="B95" s="35" t="s">
        <v>60</v>
      </c>
      <c r="C95" s="44">
        <v>400</v>
      </c>
      <c r="D95" s="35">
        <v>108</v>
      </c>
      <c r="F95" s="2" t="s">
        <v>1</v>
      </c>
      <c r="G95" s="23">
        <f>SUM(C96:C99)</f>
        <v>6580</v>
      </c>
      <c r="H95" s="23"/>
      <c r="I95" s="7">
        <f t="shared" si="8"/>
        <v>5145</v>
      </c>
      <c r="J95" s="7"/>
      <c r="K95" s="7">
        <f t="shared" ref="K95:K100" si="9">I85-K85</f>
        <v>1435</v>
      </c>
      <c r="L95" s="24">
        <f>SUM(C93:C95,C100)</f>
        <v>1140</v>
      </c>
    </row>
    <row r="96" spans="2:17">
      <c r="B96" s="35" t="s">
        <v>61</v>
      </c>
      <c r="C96" s="44">
        <v>361</v>
      </c>
      <c r="D96" s="35">
        <v>123</v>
      </c>
      <c r="F96" s="2" t="s">
        <v>2</v>
      </c>
      <c r="G96" s="23">
        <f>SUM(C105:C108)</f>
        <v>10845</v>
      </c>
      <c r="H96" s="23"/>
      <c r="I96" s="7">
        <f t="shared" si="8"/>
        <v>6416</v>
      </c>
      <c r="J96" s="7"/>
      <c r="K96" s="7">
        <f t="shared" si="9"/>
        <v>4429</v>
      </c>
      <c r="L96" s="24">
        <f>SUM(C102:C104,C109)</f>
        <v>5081</v>
      </c>
      <c r="N96" t="s">
        <v>79</v>
      </c>
    </row>
    <row r="97" spans="2:14">
      <c r="B97" s="35" t="s">
        <v>62</v>
      </c>
      <c r="C97" s="44">
        <v>379</v>
      </c>
      <c r="D97" s="35">
        <v>130</v>
      </c>
      <c r="F97" s="2" t="s">
        <v>3</v>
      </c>
      <c r="G97" s="23">
        <f>SUM(C114:C117)</f>
        <v>9642</v>
      </c>
      <c r="H97" s="23"/>
      <c r="I97" s="7">
        <f t="shared" si="8"/>
        <v>2848</v>
      </c>
      <c r="J97" s="7"/>
      <c r="K97" s="7">
        <f t="shared" si="9"/>
        <v>6794</v>
      </c>
      <c r="L97" s="24">
        <f>SUM(C111:C113,C118)</f>
        <v>8862</v>
      </c>
      <c r="N97" s="58">
        <f>(SUM(K84:K86)/SUM(G84:G86))</f>
        <v>0.51892054373601415</v>
      </c>
    </row>
    <row r="98" spans="2:14">
      <c r="B98" s="35" t="s">
        <v>63</v>
      </c>
      <c r="C98" s="34">
        <v>695</v>
      </c>
      <c r="D98" s="35">
        <v>174</v>
      </c>
      <c r="F98" s="2" t="s">
        <v>4</v>
      </c>
      <c r="G98" s="23">
        <f>SUM(C123:C126)</f>
        <v>12209</v>
      </c>
      <c r="H98" s="23"/>
      <c r="I98" s="7">
        <f t="shared" si="8"/>
        <v>2179</v>
      </c>
      <c r="J98" s="7"/>
      <c r="K98" s="7">
        <f t="shared" si="9"/>
        <v>10030</v>
      </c>
      <c r="L98" s="24">
        <f>SUM(C120:C122,C127)</f>
        <v>22598</v>
      </c>
    </row>
    <row r="99" spans="2:14">
      <c r="B99" s="35" t="s">
        <v>64</v>
      </c>
      <c r="C99" s="34">
        <v>5145</v>
      </c>
      <c r="D99" s="35">
        <v>484</v>
      </c>
      <c r="F99" s="2" t="s">
        <v>5</v>
      </c>
      <c r="G99" s="23">
        <f>SUM(C132:C135)</f>
        <v>5170</v>
      </c>
      <c r="H99" s="23"/>
      <c r="I99" s="7">
        <f t="shared" si="8"/>
        <v>726</v>
      </c>
      <c r="J99" s="7"/>
      <c r="K99" s="7">
        <f t="shared" si="9"/>
        <v>4444</v>
      </c>
      <c r="L99" s="24">
        <f>SUM(C129:C131,C136)</f>
        <v>26280</v>
      </c>
    </row>
    <row r="100" spans="2:14">
      <c r="B100" s="35" t="s">
        <v>65</v>
      </c>
      <c r="C100" s="44">
        <v>0</v>
      </c>
      <c r="D100" s="35">
        <v>31</v>
      </c>
      <c r="F100" s="2" t="s">
        <v>6</v>
      </c>
      <c r="G100" s="23">
        <f>SUM(C141:C144)</f>
        <v>5796</v>
      </c>
      <c r="H100" s="23"/>
      <c r="I100" s="7">
        <f t="shared" si="8"/>
        <v>667</v>
      </c>
      <c r="J100" s="7"/>
      <c r="K100" s="7">
        <f t="shared" si="9"/>
        <v>5129</v>
      </c>
      <c r="L100" s="24">
        <f>SUM(C138:C140,C145)</f>
        <v>46539</v>
      </c>
    </row>
    <row r="101" spans="2:14">
      <c r="B101" s="35" t="s">
        <v>2</v>
      </c>
      <c r="C101" s="34">
        <v>15926</v>
      </c>
      <c r="D101" s="34">
        <v>845</v>
      </c>
    </row>
    <row r="102" spans="2:14">
      <c r="B102" s="35" t="s">
        <v>58</v>
      </c>
      <c r="C102" s="44">
        <v>2199</v>
      </c>
      <c r="D102" s="35">
        <v>292</v>
      </c>
    </row>
    <row r="103" spans="2:14">
      <c r="B103" s="35" t="s">
        <v>59</v>
      </c>
      <c r="C103" s="34">
        <v>1433</v>
      </c>
      <c r="D103" s="35">
        <v>286</v>
      </c>
    </row>
    <row r="104" spans="2:14">
      <c r="B104" s="35" t="s">
        <v>60</v>
      </c>
      <c r="C104" s="34">
        <v>1449</v>
      </c>
      <c r="D104" s="35">
        <v>279</v>
      </c>
    </row>
    <row r="105" spans="2:14">
      <c r="B105" s="35" t="s">
        <v>61</v>
      </c>
      <c r="C105" s="34">
        <v>1101</v>
      </c>
      <c r="D105" s="35">
        <v>222</v>
      </c>
    </row>
    <row r="106" spans="2:14">
      <c r="B106" s="35" t="s">
        <v>62</v>
      </c>
      <c r="C106" s="34">
        <v>979</v>
      </c>
      <c r="D106" s="35">
        <v>204</v>
      </c>
    </row>
    <row r="107" spans="2:14">
      <c r="B107" s="35" t="s">
        <v>63</v>
      </c>
      <c r="C107" s="34">
        <v>2349</v>
      </c>
      <c r="D107" s="35">
        <v>324</v>
      </c>
    </row>
    <row r="108" spans="2:14">
      <c r="B108" s="35" t="s">
        <v>64</v>
      </c>
      <c r="C108" s="34">
        <v>6416</v>
      </c>
      <c r="D108" s="35">
        <v>564</v>
      </c>
    </row>
    <row r="109" spans="2:14">
      <c r="B109" s="35" t="s">
        <v>65</v>
      </c>
      <c r="C109" s="44">
        <v>0</v>
      </c>
      <c r="D109" s="35">
        <v>31</v>
      </c>
    </row>
    <row r="110" spans="2:14">
      <c r="B110" s="35" t="s">
        <v>3</v>
      </c>
      <c r="C110" s="34">
        <v>18504</v>
      </c>
      <c r="D110" s="34">
        <v>853</v>
      </c>
    </row>
    <row r="111" spans="2:14">
      <c r="B111" s="35" t="s">
        <v>58</v>
      </c>
      <c r="C111" s="34">
        <v>4653</v>
      </c>
      <c r="D111" s="35">
        <v>499</v>
      </c>
    </row>
    <row r="112" spans="2:14">
      <c r="B112" s="35" t="s">
        <v>59</v>
      </c>
      <c r="C112" s="34">
        <v>2256</v>
      </c>
      <c r="D112" s="35">
        <v>344</v>
      </c>
    </row>
    <row r="113" spans="2:4">
      <c r="B113" s="35" t="s">
        <v>60</v>
      </c>
      <c r="C113" s="34">
        <v>1953</v>
      </c>
      <c r="D113" s="35">
        <v>332</v>
      </c>
    </row>
    <row r="114" spans="2:4">
      <c r="B114" s="35" t="s">
        <v>61</v>
      </c>
      <c r="C114" s="34">
        <v>1924</v>
      </c>
      <c r="D114" s="35">
        <v>329</v>
      </c>
    </row>
    <row r="115" spans="2:4">
      <c r="B115" s="35" t="s">
        <v>62</v>
      </c>
      <c r="C115" s="34">
        <v>2220</v>
      </c>
      <c r="D115" s="35">
        <v>387</v>
      </c>
    </row>
    <row r="116" spans="2:4">
      <c r="B116" s="35" t="s">
        <v>63</v>
      </c>
      <c r="C116" s="34">
        <v>2650</v>
      </c>
      <c r="D116" s="35">
        <v>407</v>
      </c>
    </row>
    <row r="117" spans="2:4">
      <c r="B117" s="35" t="s">
        <v>64</v>
      </c>
      <c r="C117" s="34">
        <v>2848</v>
      </c>
      <c r="D117" s="35">
        <v>391</v>
      </c>
    </row>
    <row r="118" spans="2:4">
      <c r="B118" s="35" t="s">
        <v>65</v>
      </c>
      <c r="C118" s="44">
        <v>0</v>
      </c>
      <c r="D118" s="35">
        <v>31</v>
      </c>
    </row>
    <row r="119" spans="2:4">
      <c r="B119" s="35" t="s">
        <v>4</v>
      </c>
      <c r="C119" s="34">
        <v>34807</v>
      </c>
      <c r="D119" s="34">
        <v>1596</v>
      </c>
    </row>
    <row r="120" spans="2:4">
      <c r="B120" s="35" t="s">
        <v>58</v>
      </c>
      <c r="C120" s="34">
        <v>12681</v>
      </c>
      <c r="D120" s="35">
        <v>842</v>
      </c>
    </row>
    <row r="121" spans="2:4">
      <c r="B121" s="35" t="s">
        <v>59</v>
      </c>
      <c r="C121" s="34">
        <v>4741</v>
      </c>
      <c r="D121" s="35">
        <v>506</v>
      </c>
    </row>
    <row r="122" spans="2:4">
      <c r="B122" s="35" t="s">
        <v>60</v>
      </c>
      <c r="C122" s="34">
        <v>5176</v>
      </c>
      <c r="D122" s="35">
        <v>581</v>
      </c>
    </row>
    <row r="123" spans="2:4">
      <c r="B123" s="35" t="s">
        <v>61</v>
      </c>
      <c r="C123" s="34">
        <v>4545</v>
      </c>
      <c r="D123" s="35">
        <v>526</v>
      </c>
    </row>
    <row r="124" spans="2:4">
      <c r="B124" s="35" t="s">
        <v>62</v>
      </c>
      <c r="C124" s="34">
        <v>2866</v>
      </c>
      <c r="D124" s="35">
        <v>479</v>
      </c>
    </row>
    <row r="125" spans="2:4">
      <c r="B125" s="35" t="s">
        <v>63</v>
      </c>
      <c r="C125" s="34">
        <v>2619</v>
      </c>
      <c r="D125" s="35">
        <v>433</v>
      </c>
    </row>
    <row r="126" spans="2:4">
      <c r="B126" s="35" t="s">
        <v>64</v>
      </c>
      <c r="C126" s="44">
        <v>2179</v>
      </c>
      <c r="D126" s="35">
        <v>379</v>
      </c>
    </row>
    <row r="127" spans="2:4">
      <c r="B127" s="35" t="s">
        <v>65</v>
      </c>
      <c r="C127" s="44">
        <v>0</v>
      </c>
      <c r="D127" s="35">
        <v>31</v>
      </c>
    </row>
    <row r="128" spans="2:4">
      <c r="B128" s="35" t="s">
        <v>5</v>
      </c>
      <c r="C128" s="34">
        <v>31450</v>
      </c>
      <c r="D128" s="34">
        <v>1250</v>
      </c>
    </row>
    <row r="129" spans="2:4">
      <c r="B129" s="35" t="s">
        <v>58</v>
      </c>
      <c r="C129" s="34">
        <v>14778</v>
      </c>
      <c r="D129" s="35">
        <v>874</v>
      </c>
    </row>
    <row r="130" spans="2:4">
      <c r="B130" s="35" t="s">
        <v>59</v>
      </c>
      <c r="C130" s="34">
        <v>6661</v>
      </c>
      <c r="D130" s="35">
        <v>555</v>
      </c>
    </row>
    <row r="131" spans="2:4">
      <c r="B131" s="35" t="s">
        <v>60</v>
      </c>
      <c r="C131" s="34">
        <v>4841</v>
      </c>
      <c r="D131" s="35">
        <v>426</v>
      </c>
    </row>
    <row r="132" spans="2:4">
      <c r="B132" s="35" t="s">
        <v>61</v>
      </c>
      <c r="C132" s="44">
        <v>2351</v>
      </c>
      <c r="D132" s="35">
        <v>342</v>
      </c>
    </row>
    <row r="133" spans="2:4">
      <c r="B133" s="35" t="s">
        <v>62</v>
      </c>
      <c r="C133" s="44">
        <v>1180</v>
      </c>
      <c r="D133" s="35">
        <v>232</v>
      </c>
    </row>
    <row r="134" spans="2:4">
      <c r="B134" s="35" t="s">
        <v>63</v>
      </c>
      <c r="C134" s="44">
        <v>913</v>
      </c>
      <c r="D134" s="35">
        <v>192</v>
      </c>
    </row>
    <row r="135" spans="2:4">
      <c r="B135" s="35" t="s">
        <v>64</v>
      </c>
      <c r="C135" s="44">
        <v>726</v>
      </c>
      <c r="D135" s="35">
        <v>184</v>
      </c>
    </row>
    <row r="136" spans="2:4">
      <c r="B136" s="35" t="s">
        <v>65</v>
      </c>
      <c r="C136" s="44">
        <v>0</v>
      </c>
      <c r="D136" s="35">
        <v>31</v>
      </c>
    </row>
    <row r="137" spans="2:4">
      <c r="B137" s="35" t="s">
        <v>6</v>
      </c>
      <c r="C137" s="34">
        <v>52335</v>
      </c>
      <c r="D137" s="34">
        <v>1476</v>
      </c>
    </row>
    <row r="138" spans="2:4">
      <c r="B138" s="35" t="s">
        <v>58</v>
      </c>
      <c r="C138" s="34">
        <v>32477</v>
      </c>
      <c r="D138" s="34">
        <v>1175</v>
      </c>
    </row>
    <row r="139" spans="2:4">
      <c r="B139" s="35" t="s">
        <v>59</v>
      </c>
      <c r="C139" s="34">
        <v>8626</v>
      </c>
      <c r="D139" s="35">
        <v>582</v>
      </c>
    </row>
    <row r="140" spans="2:4">
      <c r="B140" s="35" t="s">
        <v>60</v>
      </c>
      <c r="C140" s="44">
        <v>5436</v>
      </c>
      <c r="D140" s="35">
        <v>537</v>
      </c>
    </row>
    <row r="141" spans="2:4">
      <c r="B141" s="35" t="s">
        <v>61</v>
      </c>
      <c r="C141" s="44">
        <v>2613</v>
      </c>
      <c r="D141" s="35">
        <v>356</v>
      </c>
    </row>
    <row r="142" spans="2:4">
      <c r="B142" s="35" t="s">
        <v>62</v>
      </c>
      <c r="C142" s="44">
        <v>1348</v>
      </c>
      <c r="D142" s="35">
        <v>242</v>
      </c>
    </row>
    <row r="143" spans="2:4">
      <c r="B143" s="35" t="s">
        <v>63</v>
      </c>
      <c r="C143" s="44">
        <v>1168</v>
      </c>
      <c r="D143" s="35">
        <v>244</v>
      </c>
    </row>
    <row r="144" spans="2:4">
      <c r="B144" s="35" t="s">
        <v>64</v>
      </c>
      <c r="C144" s="44">
        <v>667</v>
      </c>
      <c r="D144" s="35">
        <v>185</v>
      </c>
    </row>
    <row r="145" spans="1:17">
      <c r="B145" s="35" t="s">
        <v>65</v>
      </c>
      <c r="C145" s="44">
        <v>0</v>
      </c>
      <c r="D145" s="35">
        <v>31</v>
      </c>
    </row>
    <row r="147" spans="1:17">
      <c r="A147" s="10">
        <v>2017</v>
      </c>
    </row>
    <row r="148" spans="1:17">
      <c r="B148" s="39" t="s">
        <v>54</v>
      </c>
      <c r="C148" s="35" t="s">
        <v>55</v>
      </c>
      <c r="D148" s="35"/>
    </row>
    <row r="149" spans="1:17">
      <c r="B149" s="40"/>
      <c r="C149" s="41" t="s">
        <v>56</v>
      </c>
      <c r="D149" s="35" t="s">
        <v>22</v>
      </c>
    </row>
    <row r="150" spans="1:17">
      <c r="B150" s="35" t="s">
        <v>57</v>
      </c>
      <c r="C150" s="34"/>
      <c r="D150" s="34"/>
    </row>
    <row r="151" spans="1:17">
      <c r="B151" s="35" t="s">
        <v>0</v>
      </c>
      <c r="C151" s="34"/>
      <c r="D151" s="35"/>
      <c r="G151" s="3" t="s">
        <v>8</v>
      </c>
      <c r="H151" s="3"/>
      <c r="I151" s="3" t="s">
        <v>53</v>
      </c>
      <c r="J151" s="3"/>
      <c r="K151" s="3" t="s">
        <v>38</v>
      </c>
      <c r="L151" s="5" t="s">
        <v>39</v>
      </c>
      <c r="O151" s="33"/>
      <c r="P151" s="33"/>
      <c r="Q151" s="33"/>
    </row>
    <row r="152" spans="1:17">
      <c r="B152" s="35" t="s">
        <v>58</v>
      </c>
      <c r="C152" s="44"/>
      <c r="D152" s="35"/>
      <c r="F152" s="2" t="s">
        <v>0</v>
      </c>
      <c r="G152" s="23"/>
      <c r="H152" s="23"/>
      <c r="I152" s="7"/>
      <c r="J152" s="7"/>
      <c r="K152" s="7"/>
      <c r="L152" s="24"/>
      <c r="O152" s="33"/>
      <c r="P152" s="33"/>
    </row>
    <row r="153" spans="1:17">
      <c r="B153" s="35" t="s">
        <v>59</v>
      </c>
      <c r="C153" s="44"/>
      <c r="D153" s="35"/>
      <c r="F153" s="2" t="s">
        <v>1</v>
      </c>
      <c r="G153" s="23"/>
      <c r="H153" s="23"/>
      <c r="I153" s="7"/>
      <c r="J153" s="7"/>
      <c r="K153" s="7"/>
      <c r="L153" s="24"/>
      <c r="O153" s="33"/>
      <c r="P153" s="33"/>
    </row>
    <row r="154" spans="1:17">
      <c r="B154" s="35" t="s">
        <v>60</v>
      </c>
      <c r="C154" s="44"/>
      <c r="D154" s="35"/>
      <c r="F154" s="2" t="s">
        <v>2</v>
      </c>
      <c r="G154" s="23"/>
      <c r="H154" s="23"/>
      <c r="I154" s="7"/>
      <c r="J154" s="7"/>
      <c r="K154" s="7"/>
      <c r="L154" s="24"/>
      <c r="O154" s="33"/>
      <c r="P154" s="33"/>
      <c r="Q154" s="33"/>
    </row>
    <row r="155" spans="1:17">
      <c r="B155" s="35" t="s">
        <v>61</v>
      </c>
      <c r="C155" s="44"/>
      <c r="D155" s="35"/>
      <c r="F155" s="2" t="s">
        <v>3</v>
      </c>
      <c r="G155" s="23"/>
      <c r="H155" s="23"/>
      <c r="I155" s="7"/>
      <c r="J155" s="7"/>
      <c r="K155" s="7"/>
      <c r="L155" s="24"/>
      <c r="O155" s="33"/>
      <c r="P155" s="33"/>
      <c r="Q155" s="33"/>
    </row>
    <row r="156" spans="1:17">
      <c r="B156" s="35" t="s">
        <v>62</v>
      </c>
      <c r="C156" s="44"/>
      <c r="D156" s="35"/>
      <c r="F156" s="2" t="s">
        <v>4</v>
      </c>
      <c r="G156" s="23"/>
      <c r="H156" s="23"/>
      <c r="I156" s="7"/>
      <c r="J156" s="7"/>
      <c r="K156" s="7"/>
      <c r="L156" s="24"/>
      <c r="O156" s="33"/>
      <c r="P156" s="33"/>
      <c r="Q156" s="33"/>
    </row>
    <row r="157" spans="1:17">
      <c r="B157" s="35" t="s">
        <v>63</v>
      </c>
      <c r="C157" s="44"/>
      <c r="D157" s="35"/>
      <c r="F157" s="2" t="s">
        <v>5</v>
      </c>
      <c r="G157" s="23"/>
      <c r="H157" s="23"/>
      <c r="I157" s="7"/>
      <c r="J157" s="7"/>
      <c r="K157" s="8"/>
      <c r="L157" s="24"/>
      <c r="O157" s="33"/>
      <c r="P157" s="33"/>
      <c r="Q157" s="33"/>
    </row>
    <row r="158" spans="1:17">
      <c r="B158" s="35" t="s">
        <v>64</v>
      </c>
      <c r="C158" s="34"/>
      <c r="D158" s="35"/>
      <c r="F158" s="2" t="s">
        <v>6</v>
      </c>
      <c r="G158" s="23"/>
      <c r="H158" s="23"/>
      <c r="I158" s="7"/>
      <c r="J158" s="7"/>
      <c r="K158" s="8"/>
      <c r="L158" s="24"/>
    </row>
    <row r="159" spans="1:17">
      <c r="B159" s="35" t="s">
        <v>65</v>
      </c>
      <c r="C159" s="34"/>
      <c r="D159" s="35"/>
      <c r="F159" s="48" t="s">
        <v>67</v>
      </c>
      <c r="G159" s="33"/>
      <c r="H159" s="33"/>
    </row>
    <row r="160" spans="1:17">
      <c r="B160" s="35" t="s">
        <v>1</v>
      </c>
      <c r="C160" s="34"/>
      <c r="D160" s="34"/>
    </row>
    <row r="161" spans="2:12">
      <c r="B161" s="35" t="s">
        <v>58</v>
      </c>
      <c r="C161" s="44"/>
      <c r="D161" s="35"/>
      <c r="G161" s="3" t="s">
        <v>66</v>
      </c>
      <c r="H161" s="3"/>
      <c r="I161" s="3" t="s">
        <v>38</v>
      </c>
      <c r="J161" s="3"/>
      <c r="K161" s="3" t="s">
        <v>9</v>
      </c>
      <c r="L161" s="5" t="s">
        <v>39</v>
      </c>
    </row>
    <row r="162" spans="2:12">
      <c r="B162" s="35" t="s">
        <v>59</v>
      </c>
      <c r="C162" s="44"/>
      <c r="D162" s="35"/>
      <c r="F162" s="2" t="s">
        <v>0</v>
      </c>
      <c r="G162" s="23"/>
      <c r="H162" s="23"/>
      <c r="I162" s="7"/>
      <c r="J162" s="7"/>
      <c r="K162" s="7"/>
      <c r="L162" s="24"/>
    </row>
    <row r="163" spans="2:12">
      <c r="B163" s="35" t="s">
        <v>60</v>
      </c>
      <c r="C163" s="44"/>
      <c r="D163" s="35"/>
      <c r="F163" s="2" t="s">
        <v>1</v>
      </c>
      <c r="G163" s="23"/>
      <c r="H163" s="23"/>
      <c r="I163" s="7"/>
      <c r="J163" s="7"/>
      <c r="K163" s="7"/>
      <c r="L163" s="24"/>
    </row>
    <row r="164" spans="2:12">
      <c r="B164" s="35" t="s">
        <v>61</v>
      </c>
      <c r="C164" s="44"/>
      <c r="D164" s="35"/>
      <c r="F164" s="2" t="s">
        <v>2</v>
      </c>
      <c r="G164" s="23"/>
      <c r="H164" s="23"/>
      <c r="I164" s="7"/>
      <c r="J164" s="7"/>
      <c r="K164" s="7"/>
      <c r="L164" s="24"/>
    </row>
    <row r="165" spans="2:12">
      <c r="B165" s="35" t="s">
        <v>62</v>
      </c>
      <c r="C165" s="44"/>
      <c r="D165" s="35"/>
      <c r="F165" s="2" t="s">
        <v>3</v>
      </c>
      <c r="G165" s="23"/>
      <c r="H165" s="23"/>
      <c r="I165" s="7"/>
      <c r="J165" s="7"/>
      <c r="K165" s="7"/>
      <c r="L165" s="24"/>
    </row>
    <row r="166" spans="2:12">
      <c r="B166" s="35" t="s">
        <v>63</v>
      </c>
      <c r="C166" s="34"/>
      <c r="D166" s="35"/>
      <c r="F166" s="2" t="s">
        <v>4</v>
      </c>
      <c r="G166" s="23"/>
      <c r="H166" s="23"/>
      <c r="I166" s="7"/>
      <c r="J166" s="7"/>
      <c r="K166" s="7"/>
      <c r="L166" s="24"/>
    </row>
    <row r="167" spans="2:12">
      <c r="B167" s="35" t="s">
        <v>64</v>
      </c>
      <c r="C167" s="34"/>
      <c r="D167" s="35"/>
      <c r="F167" s="2" t="s">
        <v>5</v>
      </c>
      <c r="G167" s="23"/>
      <c r="H167" s="23"/>
      <c r="I167" s="7"/>
      <c r="J167" s="7"/>
      <c r="K167" s="7"/>
      <c r="L167" s="24"/>
    </row>
    <row r="168" spans="2:12">
      <c r="B168" s="35" t="s">
        <v>65</v>
      </c>
      <c r="C168" s="44"/>
      <c r="D168" s="35"/>
      <c r="F168" s="2" t="s">
        <v>6</v>
      </c>
      <c r="G168" s="23"/>
      <c r="H168" s="23"/>
      <c r="I168" s="7"/>
      <c r="J168" s="7"/>
      <c r="K168" s="7"/>
      <c r="L168" s="24"/>
    </row>
    <row r="169" spans="2:12">
      <c r="B169" s="35" t="s">
        <v>2</v>
      </c>
      <c r="C169" s="34"/>
      <c r="D169" s="34"/>
    </row>
    <row r="170" spans="2:12">
      <c r="B170" s="35" t="s">
        <v>58</v>
      </c>
      <c r="C170" s="44"/>
      <c r="D170" s="35"/>
    </row>
    <row r="171" spans="2:12">
      <c r="B171" s="35" t="s">
        <v>59</v>
      </c>
      <c r="C171" s="34"/>
      <c r="D171" s="35"/>
    </row>
    <row r="172" spans="2:12">
      <c r="B172" s="35" t="s">
        <v>60</v>
      </c>
      <c r="C172" s="34"/>
      <c r="D172" s="35"/>
    </row>
    <row r="173" spans="2:12">
      <c r="B173" s="35" t="s">
        <v>61</v>
      </c>
      <c r="C173" s="34"/>
      <c r="D173" s="35"/>
    </row>
    <row r="174" spans="2:12">
      <c r="B174" s="35" t="s">
        <v>62</v>
      </c>
      <c r="C174" s="34"/>
      <c r="D174" s="35"/>
    </row>
    <row r="175" spans="2:12">
      <c r="B175" s="35" t="s">
        <v>63</v>
      </c>
      <c r="C175" s="34"/>
      <c r="D175" s="35"/>
    </row>
    <row r="176" spans="2:12">
      <c r="B176" s="35" t="s">
        <v>64</v>
      </c>
      <c r="C176" s="34"/>
      <c r="D176" s="35"/>
    </row>
    <row r="177" spans="2:4">
      <c r="B177" s="35" t="s">
        <v>65</v>
      </c>
      <c r="C177" s="44"/>
      <c r="D177" s="35"/>
    </row>
    <row r="178" spans="2:4">
      <c r="B178" s="35" t="s">
        <v>3</v>
      </c>
      <c r="C178" s="34"/>
      <c r="D178" s="34"/>
    </row>
    <row r="179" spans="2:4">
      <c r="B179" s="35" t="s">
        <v>58</v>
      </c>
      <c r="C179" s="34"/>
      <c r="D179" s="35"/>
    </row>
    <row r="180" spans="2:4">
      <c r="B180" s="35" t="s">
        <v>59</v>
      </c>
      <c r="C180" s="34"/>
      <c r="D180" s="35"/>
    </row>
    <row r="181" spans="2:4">
      <c r="B181" s="35" t="s">
        <v>60</v>
      </c>
      <c r="C181" s="34"/>
      <c r="D181" s="35"/>
    </row>
    <row r="182" spans="2:4">
      <c r="B182" s="35" t="s">
        <v>61</v>
      </c>
      <c r="C182" s="34"/>
      <c r="D182" s="35"/>
    </row>
    <row r="183" spans="2:4">
      <c r="B183" s="35" t="s">
        <v>62</v>
      </c>
      <c r="C183" s="34"/>
      <c r="D183" s="35"/>
    </row>
    <row r="184" spans="2:4">
      <c r="B184" s="35" t="s">
        <v>63</v>
      </c>
      <c r="C184" s="34"/>
      <c r="D184" s="35"/>
    </row>
    <row r="185" spans="2:4">
      <c r="B185" s="35" t="s">
        <v>64</v>
      </c>
      <c r="C185" s="34"/>
      <c r="D185" s="35"/>
    </row>
    <row r="186" spans="2:4">
      <c r="B186" s="35" t="s">
        <v>65</v>
      </c>
      <c r="C186" s="44"/>
      <c r="D186" s="35"/>
    </row>
    <row r="187" spans="2:4">
      <c r="B187" s="35" t="s">
        <v>4</v>
      </c>
      <c r="C187" s="34"/>
      <c r="D187" s="34"/>
    </row>
    <row r="188" spans="2:4">
      <c r="B188" s="35" t="s">
        <v>58</v>
      </c>
      <c r="C188" s="34"/>
      <c r="D188" s="35"/>
    </row>
    <row r="189" spans="2:4">
      <c r="B189" s="35" t="s">
        <v>59</v>
      </c>
      <c r="C189" s="34"/>
      <c r="D189" s="35"/>
    </row>
    <row r="190" spans="2:4">
      <c r="B190" s="35" t="s">
        <v>60</v>
      </c>
      <c r="C190" s="34"/>
      <c r="D190" s="35"/>
    </row>
    <row r="191" spans="2:4">
      <c r="B191" s="35" t="s">
        <v>61</v>
      </c>
      <c r="C191" s="34"/>
      <c r="D191" s="35"/>
    </row>
    <row r="192" spans="2:4">
      <c r="B192" s="35" t="s">
        <v>62</v>
      </c>
      <c r="C192" s="34"/>
      <c r="D192" s="35"/>
    </row>
    <row r="193" spans="2:4">
      <c r="B193" s="35" t="s">
        <v>63</v>
      </c>
      <c r="C193" s="34"/>
      <c r="D193" s="35"/>
    </row>
    <row r="194" spans="2:4">
      <c r="B194" s="35" t="s">
        <v>64</v>
      </c>
      <c r="C194" s="44"/>
      <c r="D194" s="35"/>
    </row>
    <row r="195" spans="2:4">
      <c r="B195" s="35" t="s">
        <v>65</v>
      </c>
      <c r="C195" s="44"/>
      <c r="D195" s="35"/>
    </row>
    <row r="196" spans="2:4">
      <c r="B196" s="35" t="s">
        <v>5</v>
      </c>
      <c r="C196" s="34"/>
      <c r="D196" s="34"/>
    </row>
    <row r="197" spans="2:4">
      <c r="B197" s="35" t="s">
        <v>58</v>
      </c>
      <c r="C197" s="34"/>
      <c r="D197" s="35"/>
    </row>
    <row r="198" spans="2:4">
      <c r="B198" s="35" t="s">
        <v>59</v>
      </c>
      <c r="C198" s="34"/>
      <c r="D198" s="35"/>
    </row>
    <row r="199" spans="2:4">
      <c r="B199" s="35" t="s">
        <v>60</v>
      </c>
      <c r="C199" s="34"/>
      <c r="D199" s="35"/>
    </row>
    <row r="200" spans="2:4">
      <c r="B200" s="35" t="s">
        <v>61</v>
      </c>
      <c r="C200" s="44"/>
      <c r="D200" s="35"/>
    </row>
    <row r="201" spans="2:4">
      <c r="B201" s="35" t="s">
        <v>62</v>
      </c>
      <c r="C201" s="44"/>
      <c r="D201" s="35"/>
    </row>
    <row r="202" spans="2:4">
      <c r="B202" s="35" t="s">
        <v>63</v>
      </c>
      <c r="C202" s="44"/>
      <c r="D202" s="35"/>
    </row>
    <row r="203" spans="2:4">
      <c r="B203" s="35" t="s">
        <v>64</v>
      </c>
      <c r="C203" s="44"/>
      <c r="D203" s="35"/>
    </row>
    <row r="204" spans="2:4">
      <c r="B204" s="35" t="s">
        <v>65</v>
      </c>
      <c r="C204" s="44"/>
      <c r="D204" s="35"/>
    </row>
    <row r="205" spans="2:4">
      <c r="B205" s="35" t="s">
        <v>6</v>
      </c>
      <c r="C205" s="34"/>
      <c r="D205" s="34"/>
    </row>
    <row r="206" spans="2:4">
      <c r="B206" s="35" t="s">
        <v>58</v>
      </c>
      <c r="C206" s="34"/>
      <c r="D206" s="34"/>
    </row>
    <row r="207" spans="2:4">
      <c r="B207" s="35" t="s">
        <v>59</v>
      </c>
      <c r="C207" s="34"/>
      <c r="D207" s="35"/>
    </row>
    <row r="208" spans="2:4">
      <c r="B208" s="35" t="s">
        <v>60</v>
      </c>
      <c r="C208" s="44"/>
      <c r="D208" s="35"/>
    </row>
    <row r="209" spans="1:17">
      <c r="B209" s="35" t="s">
        <v>61</v>
      </c>
      <c r="C209" s="44"/>
      <c r="D209" s="35"/>
    </row>
    <row r="210" spans="1:17">
      <c r="B210" s="35" t="s">
        <v>62</v>
      </c>
      <c r="C210" s="44"/>
      <c r="D210" s="35"/>
    </row>
    <row r="211" spans="1:17">
      <c r="B211" s="35" t="s">
        <v>63</v>
      </c>
      <c r="C211" s="44"/>
      <c r="D211" s="35"/>
    </row>
    <row r="212" spans="1:17">
      <c r="B212" s="35" t="s">
        <v>64</v>
      </c>
      <c r="C212" s="44"/>
      <c r="D212" s="35"/>
    </row>
    <row r="213" spans="1:17">
      <c r="B213" s="35" t="s">
        <v>65</v>
      </c>
      <c r="C213" s="44"/>
      <c r="D213" s="35"/>
    </row>
    <row r="215" spans="1:17">
      <c r="A215" s="10">
        <v>2016</v>
      </c>
    </row>
    <row r="216" spans="1:17">
      <c r="B216" s="39" t="s">
        <v>54</v>
      </c>
      <c r="C216" s="35" t="s">
        <v>55</v>
      </c>
      <c r="D216" s="35"/>
    </row>
    <row r="217" spans="1:17">
      <c r="B217" s="40"/>
      <c r="C217" s="41" t="s">
        <v>56</v>
      </c>
      <c r="D217" s="35" t="s">
        <v>22</v>
      </c>
    </row>
    <row r="218" spans="1:17">
      <c r="B218" s="35" t="s">
        <v>57</v>
      </c>
      <c r="C218" s="42"/>
      <c r="D218" s="34"/>
    </row>
    <row r="219" spans="1:17">
      <c r="B219" s="35" t="s">
        <v>0</v>
      </c>
      <c r="C219" s="42"/>
      <c r="D219" s="34"/>
      <c r="G219" s="3" t="s">
        <v>8</v>
      </c>
      <c r="H219" s="3"/>
      <c r="I219" s="3" t="s">
        <v>53</v>
      </c>
      <c r="J219" s="3"/>
      <c r="K219" s="3" t="s">
        <v>38</v>
      </c>
      <c r="L219" s="5" t="s">
        <v>39</v>
      </c>
      <c r="O219" s="33"/>
      <c r="P219" s="33"/>
      <c r="Q219" s="33"/>
    </row>
    <row r="220" spans="1:17">
      <c r="B220" s="35" t="s">
        <v>58</v>
      </c>
      <c r="C220" s="43"/>
      <c r="D220" s="35"/>
      <c r="F220" s="2" t="s">
        <v>0</v>
      </c>
      <c r="G220" s="23"/>
      <c r="H220" s="23"/>
      <c r="I220" s="7"/>
      <c r="J220" s="7"/>
      <c r="K220" s="7"/>
      <c r="L220" s="24"/>
      <c r="O220" s="33"/>
      <c r="P220" s="33"/>
    </row>
    <row r="221" spans="1:17">
      <c r="B221" s="35" t="s">
        <v>59</v>
      </c>
      <c r="C221" s="43"/>
      <c r="D221" s="35"/>
      <c r="F221" s="2" t="s">
        <v>1</v>
      </c>
      <c r="G221" s="23"/>
      <c r="H221" s="23"/>
      <c r="I221" s="7"/>
      <c r="J221" s="7"/>
      <c r="K221" s="7"/>
      <c r="L221" s="24"/>
      <c r="O221" s="33"/>
      <c r="P221" s="33"/>
    </row>
    <row r="222" spans="1:17">
      <c r="B222" s="35" t="s">
        <v>60</v>
      </c>
      <c r="C222" s="43"/>
      <c r="D222" s="35"/>
      <c r="F222" s="2" t="s">
        <v>2</v>
      </c>
      <c r="G222" s="23"/>
      <c r="H222" s="23"/>
      <c r="I222" s="7"/>
      <c r="J222" s="7"/>
      <c r="K222" s="7"/>
      <c r="L222" s="24"/>
      <c r="O222" s="33"/>
      <c r="P222" s="33"/>
      <c r="Q222" s="33"/>
    </row>
    <row r="223" spans="1:17">
      <c r="B223" s="35" t="s">
        <v>61</v>
      </c>
      <c r="C223" s="43"/>
      <c r="D223" s="35"/>
      <c r="F223" s="2" t="s">
        <v>3</v>
      </c>
      <c r="G223" s="23"/>
      <c r="H223" s="23"/>
      <c r="I223" s="7"/>
      <c r="J223" s="7"/>
      <c r="K223" s="7"/>
      <c r="L223" s="24"/>
      <c r="O223" s="33"/>
      <c r="P223" s="33"/>
      <c r="Q223" s="33"/>
    </row>
    <row r="224" spans="1:17">
      <c r="B224" s="35" t="s">
        <v>62</v>
      </c>
      <c r="C224" s="43"/>
      <c r="D224" s="35"/>
      <c r="F224" s="2" t="s">
        <v>4</v>
      </c>
      <c r="G224" s="23"/>
      <c r="H224" s="23"/>
      <c r="I224" s="7"/>
      <c r="J224" s="7"/>
      <c r="K224" s="7"/>
      <c r="L224" s="24"/>
      <c r="O224" s="33"/>
      <c r="P224" s="33"/>
      <c r="Q224" s="33"/>
    </row>
    <row r="225" spans="2:17">
      <c r="B225" s="35" t="s">
        <v>63</v>
      </c>
      <c r="C225" s="43"/>
      <c r="D225" s="35"/>
      <c r="F225" s="2" t="s">
        <v>5</v>
      </c>
      <c r="G225" s="23"/>
      <c r="H225" s="23"/>
      <c r="I225" s="7"/>
      <c r="J225" s="7"/>
      <c r="K225" s="8"/>
      <c r="L225" s="24"/>
      <c r="O225" s="33"/>
      <c r="P225" s="33"/>
      <c r="Q225" s="33"/>
    </row>
    <row r="226" spans="2:17">
      <c r="B226" s="35" t="s">
        <v>64</v>
      </c>
      <c r="C226" s="42"/>
      <c r="D226" s="35"/>
      <c r="F226" s="2" t="s">
        <v>6</v>
      </c>
      <c r="G226" s="23"/>
      <c r="H226" s="23"/>
      <c r="I226" s="7"/>
      <c r="J226" s="7"/>
      <c r="K226" s="8"/>
      <c r="L226" s="24"/>
    </row>
    <row r="227" spans="2:17">
      <c r="B227" s="35" t="s">
        <v>65</v>
      </c>
      <c r="C227" s="42"/>
      <c r="D227" s="35"/>
      <c r="F227" t="s">
        <v>67</v>
      </c>
      <c r="I227" s="46"/>
      <c r="J227" s="61"/>
    </row>
    <row r="228" spans="2:17">
      <c r="B228" s="35" t="s">
        <v>1</v>
      </c>
      <c r="C228" s="42"/>
      <c r="D228" s="34"/>
    </row>
    <row r="229" spans="2:17">
      <c r="B229" s="35" t="s">
        <v>58</v>
      </c>
      <c r="C229" s="43"/>
      <c r="D229" s="35"/>
      <c r="G229" s="3" t="s">
        <v>66</v>
      </c>
      <c r="H229" s="3"/>
      <c r="I229" s="3" t="s">
        <v>38</v>
      </c>
      <c r="J229" s="3"/>
      <c r="K229" s="3" t="s">
        <v>9</v>
      </c>
      <c r="L229" s="5" t="s">
        <v>39</v>
      </c>
    </row>
    <row r="230" spans="2:17">
      <c r="B230" s="35" t="s">
        <v>59</v>
      </c>
      <c r="C230" s="43"/>
      <c r="D230" s="35"/>
      <c r="F230" s="2" t="s">
        <v>0</v>
      </c>
      <c r="G230" s="23"/>
      <c r="H230" s="23"/>
      <c r="I230" s="7"/>
      <c r="J230" s="7"/>
      <c r="K230" s="7"/>
      <c r="L230" s="24"/>
    </row>
    <row r="231" spans="2:17">
      <c r="B231" s="35" t="s">
        <v>60</v>
      </c>
      <c r="C231" s="43"/>
      <c r="D231" s="35"/>
      <c r="F231" s="2" t="s">
        <v>1</v>
      </c>
      <c r="G231" s="23"/>
      <c r="H231" s="23"/>
      <c r="I231" s="7"/>
      <c r="J231" s="7"/>
      <c r="K231" s="7"/>
      <c r="L231" s="24"/>
    </row>
    <row r="232" spans="2:17">
      <c r="B232" s="35" t="s">
        <v>61</v>
      </c>
      <c r="C232" s="43"/>
      <c r="D232" s="35"/>
      <c r="F232" s="2" t="s">
        <v>2</v>
      </c>
      <c r="G232" s="23"/>
      <c r="H232" s="23"/>
      <c r="I232" s="7"/>
      <c r="J232" s="7"/>
      <c r="K232" s="7"/>
      <c r="L232" s="24"/>
    </row>
    <row r="233" spans="2:17">
      <c r="B233" s="35" t="s">
        <v>62</v>
      </c>
      <c r="C233" s="43"/>
      <c r="D233" s="35"/>
      <c r="F233" s="2" t="s">
        <v>3</v>
      </c>
      <c r="G233" s="23"/>
      <c r="H233" s="23"/>
      <c r="I233" s="7"/>
      <c r="J233" s="7"/>
      <c r="K233" s="7"/>
      <c r="L233" s="24"/>
    </row>
    <row r="234" spans="2:17">
      <c r="B234" s="35" t="s">
        <v>63</v>
      </c>
      <c r="C234" s="42"/>
      <c r="D234" s="35"/>
      <c r="F234" s="2" t="s">
        <v>4</v>
      </c>
      <c r="G234" s="23"/>
      <c r="H234" s="23"/>
      <c r="I234" s="7"/>
      <c r="J234" s="7"/>
      <c r="K234" s="7"/>
      <c r="L234" s="24"/>
    </row>
    <row r="235" spans="2:17">
      <c r="B235" s="35" t="s">
        <v>64</v>
      </c>
      <c r="C235" s="42"/>
      <c r="D235" s="34"/>
      <c r="F235" s="2" t="s">
        <v>5</v>
      </c>
      <c r="G235" s="23"/>
      <c r="H235" s="23"/>
      <c r="I235" s="7"/>
      <c r="J235" s="7"/>
      <c r="K235" s="7"/>
      <c r="L235" s="24"/>
    </row>
    <row r="236" spans="2:17">
      <c r="B236" s="35" t="s">
        <v>65</v>
      </c>
      <c r="C236" s="43"/>
      <c r="D236" s="35"/>
      <c r="F236" s="2" t="s">
        <v>6</v>
      </c>
      <c r="G236" s="23"/>
      <c r="H236" s="23"/>
      <c r="I236" s="7"/>
      <c r="J236" s="7"/>
      <c r="K236" s="7"/>
      <c r="L236" s="24"/>
    </row>
    <row r="237" spans="2:17">
      <c r="B237" s="35" t="s">
        <v>2</v>
      </c>
      <c r="C237" s="42"/>
      <c r="D237" s="34"/>
    </row>
    <row r="238" spans="2:17">
      <c r="B238" s="35" t="s">
        <v>58</v>
      </c>
      <c r="C238" s="43"/>
      <c r="D238" s="35"/>
    </row>
    <row r="239" spans="2:17">
      <c r="B239" s="35" t="s">
        <v>59</v>
      </c>
      <c r="C239" s="42"/>
      <c r="D239" s="35"/>
    </row>
    <row r="240" spans="2:17">
      <c r="B240" s="35" t="s">
        <v>60</v>
      </c>
      <c r="C240" s="42"/>
      <c r="D240" s="35"/>
    </row>
    <row r="241" spans="2:4">
      <c r="B241" s="35" t="s">
        <v>61</v>
      </c>
      <c r="C241" s="42"/>
      <c r="D241" s="35"/>
    </row>
    <row r="242" spans="2:4">
      <c r="B242" s="35" t="s">
        <v>62</v>
      </c>
      <c r="C242" s="42"/>
      <c r="D242" s="35"/>
    </row>
    <row r="243" spans="2:4">
      <c r="B243" s="35" t="s">
        <v>63</v>
      </c>
      <c r="C243" s="42"/>
      <c r="D243" s="35"/>
    </row>
    <row r="244" spans="2:4">
      <c r="B244" s="35" t="s">
        <v>64</v>
      </c>
      <c r="C244" s="42"/>
      <c r="D244" s="35"/>
    </row>
    <row r="245" spans="2:4">
      <c r="B245" s="35" t="s">
        <v>65</v>
      </c>
      <c r="C245" s="43"/>
      <c r="D245" s="35"/>
    </row>
    <row r="246" spans="2:4">
      <c r="B246" s="35" t="s">
        <v>3</v>
      </c>
      <c r="C246" s="42"/>
      <c r="D246" s="34"/>
    </row>
    <row r="247" spans="2:4">
      <c r="B247" s="35" t="s">
        <v>58</v>
      </c>
      <c r="C247" s="42"/>
      <c r="D247" s="35"/>
    </row>
    <row r="248" spans="2:4">
      <c r="B248" s="35" t="s">
        <v>59</v>
      </c>
      <c r="C248" s="42"/>
      <c r="D248" s="35"/>
    </row>
    <row r="249" spans="2:4">
      <c r="B249" s="35" t="s">
        <v>60</v>
      </c>
      <c r="C249" s="42"/>
      <c r="D249" s="35"/>
    </row>
    <row r="250" spans="2:4">
      <c r="B250" s="35" t="s">
        <v>61</v>
      </c>
      <c r="C250" s="42"/>
      <c r="D250" s="35"/>
    </row>
    <row r="251" spans="2:4">
      <c r="B251" s="35" t="s">
        <v>62</v>
      </c>
      <c r="C251" s="42"/>
      <c r="D251" s="35"/>
    </row>
    <row r="252" spans="2:4">
      <c r="B252" s="35" t="s">
        <v>63</v>
      </c>
      <c r="C252" s="42"/>
      <c r="D252" s="35"/>
    </row>
    <row r="253" spans="2:4">
      <c r="B253" s="35" t="s">
        <v>64</v>
      </c>
      <c r="C253" s="42"/>
      <c r="D253" s="35"/>
    </row>
    <row r="254" spans="2:4">
      <c r="B254" s="35" t="s">
        <v>65</v>
      </c>
      <c r="C254" s="43"/>
      <c r="D254" s="35"/>
    </row>
    <row r="255" spans="2:4">
      <c r="B255" s="35" t="s">
        <v>4</v>
      </c>
      <c r="C255" s="42"/>
      <c r="D255" s="34"/>
    </row>
    <row r="256" spans="2:4">
      <c r="B256" s="35" t="s">
        <v>58</v>
      </c>
      <c r="C256" s="42"/>
      <c r="D256" s="35"/>
    </row>
    <row r="257" spans="2:4">
      <c r="B257" s="35" t="s">
        <v>59</v>
      </c>
      <c r="C257" s="42"/>
      <c r="D257" s="35"/>
    </row>
    <row r="258" spans="2:4">
      <c r="B258" s="35" t="s">
        <v>60</v>
      </c>
      <c r="C258" s="42"/>
      <c r="D258" s="35"/>
    </row>
    <row r="259" spans="2:4">
      <c r="B259" s="35" t="s">
        <v>61</v>
      </c>
      <c r="C259" s="42"/>
      <c r="D259" s="35"/>
    </row>
    <row r="260" spans="2:4">
      <c r="B260" s="35" t="s">
        <v>62</v>
      </c>
      <c r="C260" s="42"/>
      <c r="D260" s="35"/>
    </row>
    <row r="261" spans="2:4">
      <c r="B261" s="35" t="s">
        <v>63</v>
      </c>
      <c r="C261" s="43"/>
      <c r="D261" s="35"/>
    </row>
    <row r="262" spans="2:4">
      <c r="B262" s="35" t="s">
        <v>64</v>
      </c>
      <c r="C262" s="43"/>
      <c r="D262" s="35"/>
    </row>
    <row r="263" spans="2:4">
      <c r="B263" s="35" t="s">
        <v>65</v>
      </c>
      <c r="C263" s="43"/>
      <c r="D263" s="35"/>
    </row>
    <row r="264" spans="2:4">
      <c r="B264" s="35" t="s">
        <v>5</v>
      </c>
      <c r="C264" s="42"/>
      <c r="D264" s="34"/>
    </row>
    <row r="265" spans="2:4">
      <c r="B265" s="35" t="s">
        <v>58</v>
      </c>
      <c r="C265" s="42"/>
      <c r="D265" s="35"/>
    </row>
    <row r="266" spans="2:4">
      <c r="B266" s="35" t="s">
        <v>59</v>
      </c>
      <c r="C266" s="42"/>
      <c r="D266" s="35"/>
    </row>
    <row r="267" spans="2:4">
      <c r="B267" s="35" t="s">
        <v>60</v>
      </c>
      <c r="C267" s="42"/>
      <c r="D267" s="35"/>
    </row>
    <row r="268" spans="2:4">
      <c r="B268" s="35" t="s">
        <v>61</v>
      </c>
      <c r="C268" s="43"/>
      <c r="D268" s="35"/>
    </row>
    <row r="269" spans="2:4">
      <c r="B269" s="35" t="s">
        <v>62</v>
      </c>
      <c r="C269" s="43"/>
      <c r="D269" s="35"/>
    </row>
    <row r="270" spans="2:4">
      <c r="B270" s="35" t="s">
        <v>63</v>
      </c>
      <c r="C270" s="43"/>
      <c r="D270" s="35"/>
    </row>
    <row r="271" spans="2:4">
      <c r="B271" s="35" t="s">
        <v>64</v>
      </c>
      <c r="C271" s="43"/>
      <c r="D271" s="35"/>
    </row>
    <row r="272" spans="2:4">
      <c r="B272" s="35" t="s">
        <v>65</v>
      </c>
      <c r="C272" s="43"/>
      <c r="D272" s="35"/>
    </row>
    <row r="273" spans="1:12">
      <c r="B273" s="35" t="s">
        <v>6</v>
      </c>
      <c r="C273" s="42"/>
      <c r="D273" s="34"/>
    </row>
    <row r="274" spans="1:12">
      <c r="B274" s="35" t="s">
        <v>58</v>
      </c>
      <c r="C274" s="42"/>
      <c r="D274" s="34"/>
    </row>
    <row r="275" spans="1:12">
      <c r="B275" s="35" t="s">
        <v>59</v>
      </c>
      <c r="C275" s="42"/>
      <c r="D275" s="35"/>
    </row>
    <row r="276" spans="1:12">
      <c r="B276" s="35" t="s">
        <v>60</v>
      </c>
      <c r="C276" s="43"/>
      <c r="D276" s="35"/>
    </row>
    <row r="277" spans="1:12">
      <c r="B277" s="35" t="s">
        <v>61</v>
      </c>
      <c r="C277" s="43"/>
      <c r="D277" s="35"/>
    </row>
    <row r="278" spans="1:12">
      <c r="B278" s="35" t="s">
        <v>62</v>
      </c>
      <c r="C278" s="43"/>
      <c r="D278" s="35"/>
    </row>
    <row r="279" spans="1:12">
      <c r="B279" s="35" t="s">
        <v>63</v>
      </c>
      <c r="C279" s="43"/>
      <c r="D279" s="35"/>
    </row>
    <row r="280" spans="1:12">
      <c r="B280" s="35" t="s">
        <v>64</v>
      </c>
      <c r="C280" s="43"/>
      <c r="D280" s="35"/>
    </row>
    <row r="281" spans="1:12">
      <c r="B281" s="35" t="s">
        <v>65</v>
      </c>
      <c r="C281" s="43"/>
      <c r="D281" s="35"/>
    </row>
    <row r="283" spans="1:12">
      <c r="A283">
        <v>2015</v>
      </c>
    </row>
    <row r="284" spans="1:12">
      <c r="B284" t="s">
        <v>54</v>
      </c>
      <c r="C284" t="s">
        <v>55</v>
      </c>
    </row>
    <row r="285" spans="1:12">
      <c r="C285" t="s">
        <v>56</v>
      </c>
      <c r="D285" t="s">
        <v>22</v>
      </c>
    </row>
    <row r="286" spans="1:12">
      <c r="B286" t="s">
        <v>57</v>
      </c>
    </row>
    <row r="287" spans="1:12">
      <c r="B287" t="s">
        <v>0</v>
      </c>
      <c r="G287" t="s">
        <v>8</v>
      </c>
      <c r="I287" t="s">
        <v>53</v>
      </c>
      <c r="K287" t="s">
        <v>38</v>
      </c>
      <c r="L287" t="s">
        <v>39</v>
      </c>
    </row>
    <row r="288" spans="1:12">
      <c r="B288" t="s">
        <v>58</v>
      </c>
      <c r="F288" t="s">
        <v>0</v>
      </c>
    </row>
    <row r="289" spans="2:12">
      <c r="B289" t="s">
        <v>59</v>
      </c>
      <c r="F289" t="s">
        <v>1</v>
      </c>
    </row>
    <row r="290" spans="2:12">
      <c r="B290" t="s">
        <v>60</v>
      </c>
      <c r="F290" t="s">
        <v>2</v>
      </c>
    </row>
    <row r="291" spans="2:12">
      <c r="B291" t="s">
        <v>61</v>
      </c>
      <c r="F291" t="s">
        <v>3</v>
      </c>
    </row>
    <row r="292" spans="2:12">
      <c r="B292" t="s">
        <v>62</v>
      </c>
      <c r="F292" t="s">
        <v>4</v>
      </c>
    </row>
    <row r="293" spans="2:12">
      <c r="B293" t="s">
        <v>63</v>
      </c>
      <c r="F293" t="s">
        <v>5</v>
      </c>
    </row>
    <row r="294" spans="2:12">
      <c r="B294" t="s">
        <v>64</v>
      </c>
      <c r="F294" t="s">
        <v>6</v>
      </c>
    </row>
    <row r="295" spans="2:12">
      <c r="B295" t="s">
        <v>65</v>
      </c>
    </row>
    <row r="296" spans="2:12">
      <c r="B296" t="s">
        <v>1</v>
      </c>
    </row>
    <row r="297" spans="2:12">
      <c r="B297" t="s">
        <v>58</v>
      </c>
      <c r="G297" t="s">
        <v>66</v>
      </c>
      <c r="I297" t="s">
        <v>38</v>
      </c>
      <c r="K297" t="s">
        <v>9</v>
      </c>
      <c r="L297" t="s">
        <v>39</v>
      </c>
    </row>
    <row r="298" spans="2:12">
      <c r="B298" t="s">
        <v>59</v>
      </c>
      <c r="F298" t="s">
        <v>0</v>
      </c>
    </row>
    <row r="299" spans="2:12">
      <c r="B299" t="s">
        <v>60</v>
      </c>
      <c r="F299" t="s">
        <v>1</v>
      </c>
    </row>
    <row r="300" spans="2:12">
      <c r="B300" t="s">
        <v>61</v>
      </c>
      <c r="F300" t="s">
        <v>2</v>
      </c>
    </row>
    <row r="301" spans="2:12">
      <c r="B301" t="s">
        <v>62</v>
      </c>
      <c r="F301" t="s">
        <v>3</v>
      </c>
    </row>
    <row r="302" spans="2:12">
      <c r="B302" t="s">
        <v>63</v>
      </c>
      <c r="F302" t="s">
        <v>4</v>
      </c>
    </row>
    <row r="303" spans="2:12">
      <c r="B303" t="s">
        <v>64</v>
      </c>
      <c r="F303" t="s">
        <v>5</v>
      </c>
    </row>
    <row r="304" spans="2:12">
      <c r="B304" t="s">
        <v>65</v>
      </c>
      <c r="F304" t="s">
        <v>6</v>
      </c>
    </row>
    <row r="305" spans="2:2">
      <c r="B305" t="s">
        <v>2</v>
      </c>
    </row>
    <row r="306" spans="2:2">
      <c r="B306" t="s">
        <v>58</v>
      </c>
    </row>
    <row r="307" spans="2:2">
      <c r="B307" t="s">
        <v>59</v>
      </c>
    </row>
    <row r="308" spans="2:2">
      <c r="B308" t="s">
        <v>60</v>
      </c>
    </row>
    <row r="309" spans="2:2">
      <c r="B309" t="s">
        <v>61</v>
      </c>
    </row>
    <row r="310" spans="2:2">
      <c r="B310" t="s">
        <v>62</v>
      </c>
    </row>
    <row r="311" spans="2:2">
      <c r="B311" t="s">
        <v>63</v>
      </c>
    </row>
    <row r="312" spans="2:2">
      <c r="B312" t="s">
        <v>64</v>
      </c>
    </row>
    <row r="313" spans="2:2">
      <c r="B313" t="s">
        <v>65</v>
      </c>
    </row>
    <row r="314" spans="2:2">
      <c r="B314" t="s">
        <v>3</v>
      </c>
    </row>
    <row r="315" spans="2:2">
      <c r="B315" t="s">
        <v>58</v>
      </c>
    </row>
    <row r="316" spans="2:2">
      <c r="B316" t="s">
        <v>59</v>
      </c>
    </row>
    <row r="317" spans="2:2">
      <c r="B317" t="s">
        <v>60</v>
      </c>
    </row>
    <row r="318" spans="2:2">
      <c r="B318" t="s">
        <v>61</v>
      </c>
    </row>
    <row r="319" spans="2:2">
      <c r="B319" t="s">
        <v>62</v>
      </c>
    </row>
    <row r="320" spans="2:2">
      <c r="B320" t="s">
        <v>63</v>
      </c>
    </row>
    <row r="321" spans="2:2">
      <c r="B321" t="s">
        <v>64</v>
      </c>
    </row>
    <row r="322" spans="2:2">
      <c r="B322" t="s">
        <v>65</v>
      </c>
    </row>
    <row r="323" spans="2:2">
      <c r="B323" t="s">
        <v>4</v>
      </c>
    </row>
    <row r="324" spans="2:2">
      <c r="B324" t="s">
        <v>58</v>
      </c>
    </row>
    <row r="325" spans="2:2">
      <c r="B325" t="s">
        <v>59</v>
      </c>
    </row>
    <row r="326" spans="2:2">
      <c r="B326" t="s">
        <v>60</v>
      </c>
    </row>
    <row r="327" spans="2:2">
      <c r="B327" t="s">
        <v>61</v>
      </c>
    </row>
    <row r="328" spans="2:2">
      <c r="B328" t="s">
        <v>62</v>
      </c>
    </row>
    <row r="329" spans="2:2">
      <c r="B329" t="s">
        <v>63</v>
      </c>
    </row>
    <row r="330" spans="2:2">
      <c r="B330" t="s">
        <v>64</v>
      </c>
    </row>
    <row r="331" spans="2:2">
      <c r="B331" t="s">
        <v>65</v>
      </c>
    </row>
    <row r="332" spans="2:2">
      <c r="B332" t="s">
        <v>5</v>
      </c>
    </row>
    <row r="333" spans="2:2">
      <c r="B333" t="s">
        <v>58</v>
      </c>
    </row>
    <row r="334" spans="2:2">
      <c r="B334" t="s">
        <v>59</v>
      </c>
    </row>
    <row r="335" spans="2:2">
      <c r="B335" t="s">
        <v>60</v>
      </c>
    </row>
    <row r="336" spans="2:2">
      <c r="B336" t="s">
        <v>61</v>
      </c>
    </row>
    <row r="337" spans="2:2">
      <c r="B337" t="s">
        <v>62</v>
      </c>
    </row>
    <row r="338" spans="2:2">
      <c r="B338" t="s">
        <v>63</v>
      </c>
    </row>
    <row r="339" spans="2:2">
      <c r="B339" t="s">
        <v>64</v>
      </c>
    </row>
    <row r="340" spans="2:2">
      <c r="B340" t="s">
        <v>65</v>
      </c>
    </row>
    <row r="341" spans="2:2">
      <c r="B341" t="s">
        <v>6</v>
      </c>
    </row>
    <row r="342" spans="2:2">
      <c r="B342" t="s">
        <v>58</v>
      </c>
    </row>
    <row r="343" spans="2:2">
      <c r="B343" t="s">
        <v>59</v>
      </c>
    </row>
    <row r="344" spans="2:2">
      <c r="B344" t="s">
        <v>60</v>
      </c>
    </row>
    <row r="345" spans="2:2">
      <c r="B345" t="s">
        <v>61</v>
      </c>
    </row>
    <row r="346" spans="2:2">
      <c r="B346" t="s">
        <v>62</v>
      </c>
    </row>
    <row r="347" spans="2:2">
      <c r="B347" t="s">
        <v>63</v>
      </c>
    </row>
    <row r="348" spans="2:2">
      <c r="B348" t="s">
        <v>64</v>
      </c>
    </row>
    <row r="349" spans="2:2">
      <c r="B349" t="s">
        <v>65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Estimates</vt:lpstr>
      <vt:lpstr>MOE</vt:lpstr>
      <vt:lpstr>Renters</vt:lpstr>
      <vt:lpstr>Owners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2014-12-08T21:29:13Z</dcterms:created>
  <dcterms:modified xsi:type="dcterms:W3CDTF">2021-06-23T18:08:14Z</dcterms:modified>
</cp:coreProperties>
</file>