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Disproportionality\For Web\"/>
    </mc:Choice>
  </mc:AlternateContent>
  <xr:revisionPtr revIDLastSave="0" documentId="8_{1C17AC2D-3E46-4F44-85DF-11A759270BE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Uninsured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0" i="11" l="1"/>
  <c r="T9" i="11"/>
  <c r="K27" i="11"/>
  <c r="K28" i="11"/>
  <c r="K29" i="11"/>
  <c r="K26" i="11"/>
  <c r="H34" i="11" s="1"/>
  <c r="H33" i="11"/>
  <c r="H35" i="11"/>
  <c r="S18" i="11"/>
  <c r="S17" i="11"/>
  <c r="S16" i="11"/>
  <c r="S15" i="11"/>
  <c r="S7" i="11"/>
  <c r="S6" i="11"/>
  <c r="S5" i="11"/>
  <c r="S4" i="11"/>
  <c r="H36" i="11" l="1"/>
  <c r="Q5" i="11"/>
  <c r="Q6" i="11"/>
  <c r="Q7" i="11"/>
  <c r="Q4" i="11"/>
  <c r="Q16" i="11"/>
  <c r="Q17" i="11"/>
  <c r="Q18" i="11"/>
  <c r="Q15" i="11"/>
  <c r="J26" i="11" l="1"/>
  <c r="J29" i="11"/>
  <c r="J28" i="11"/>
  <c r="J27" i="11"/>
  <c r="G33" i="11" l="1"/>
  <c r="G34" i="11"/>
  <c r="G35" i="11"/>
  <c r="G36" i="11"/>
  <c r="O15" i="11"/>
  <c r="M18" i="11"/>
  <c r="M17" i="11"/>
  <c r="M16" i="11"/>
  <c r="M15" i="11"/>
  <c r="M7" i="11"/>
  <c r="M6" i="11"/>
  <c r="M5" i="11"/>
  <c r="M4" i="11"/>
  <c r="H28" i="11" l="1"/>
  <c r="H29" i="11"/>
  <c r="H27" i="11"/>
  <c r="H26" i="11"/>
  <c r="E34" i="11" s="1"/>
  <c r="E33" i="11"/>
  <c r="E35" i="11"/>
  <c r="J20" i="11"/>
  <c r="E36" i="11" l="1"/>
  <c r="O16" i="11"/>
  <c r="O17" i="11"/>
  <c r="O18" i="11"/>
  <c r="O5" i="11"/>
  <c r="O6" i="11"/>
  <c r="I28" i="11" s="1"/>
  <c r="O7" i="11"/>
  <c r="O4" i="11"/>
  <c r="I26" i="11" s="1"/>
  <c r="J9" i="11"/>
  <c r="F9" i="11"/>
  <c r="G4" i="11" s="1"/>
  <c r="K18" i="11"/>
  <c r="K17" i="11"/>
  <c r="K16" i="11"/>
  <c r="K15" i="11"/>
  <c r="K7" i="11"/>
  <c r="G29" i="11" s="1"/>
  <c r="K6" i="11"/>
  <c r="K5" i="11"/>
  <c r="K4" i="11"/>
  <c r="I6" i="11"/>
  <c r="I16" i="11"/>
  <c r="I17" i="11"/>
  <c r="F28" i="11" s="1"/>
  <c r="I18" i="11"/>
  <c r="I15" i="11"/>
  <c r="I5" i="11"/>
  <c r="I7" i="11"/>
  <c r="I4" i="11"/>
  <c r="B17" i="11"/>
  <c r="B6" i="11"/>
  <c r="D17" i="11"/>
  <c r="D6" i="11"/>
  <c r="B18" i="11"/>
  <c r="B7" i="11"/>
  <c r="D18" i="11"/>
  <c r="D7" i="11"/>
  <c r="B15" i="11"/>
  <c r="B4" i="11"/>
  <c r="D15" i="11"/>
  <c r="D4" i="11"/>
  <c r="B16" i="11"/>
  <c r="B5" i="11"/>
  <c r="D16" i="11"/>
  <c r="D5" i="11"/>
  <c r="B9" i="11"/>
  <c r="B20" i="11"/>
  <c r="D20" i="11"/>
  <c r="E15" i="11" s="1"/>
  <c r="D9" i="11"/>
  <c r="E7" i="11" s="1"/>
  <c r="F20" i="11"/>
  <c r="G7" i="11"/>
  <c r="F27" i="11" l="1"/>
  <c r="G28" i="11"/>
  <c r="D35" i="11" s="1"/>
  <c r="C7" i="11"/>
  <c r="E18" i="11"/>
  <c r="F29" i="11"/>
  <c r="C33" i="11" s="1"/>
  <c r="C35" i="11"/>
  <c r="E17" i="11"/>
  <c r="C15" i="11"/>
  <c r="C4" i="11"/>
  <c r="G16" i="11"/>
  <c r="C16" i="11"/>
  <c r="F36" i="11"/>
  <c r="C17" i="11"/>
  <c r="D29" i="11"/>
  <c r="E6" i="11"/>
  <c r="D28" i="11" s="1"/>
  <c r="F26" i="11"/>
  <c r="C36" i="11" s="1"/>
  <c r="G27" i="11"/>
  <c r="I27" i="11"/>
  <c r="G18" i="11"/>
  <c r="E29" i="11" s="1"/>
  <c r="G17" i="11"/>
  <c r="E5" i="11"/>
  <c r="G15" i="11"/>
  <c r="E26" i="11" s="1"/>
  <c r="C18" i="11"/>
  <c r="C29" i="11" s="1"/>
  <c r="C6" i="11"/>
  <c r="C28" i="11" s="1"/>
  <c r="G26" i="11"/>
  <c r="I29" i="11"/>
  <c r="C5" i="11"/>
  <c r="E4" i="11"/>
  <c r="D26" i="11" s="1"/>
  <c r="G6" i="11"/>
  <c r="E16" i="11"/>
  <c r="G5" i="11"/>
  <c r="D36" i="11" l="1"/>
  <c r="C34" i="11"/>
  <c r="E27" i="11"/>
  <c r="F35" i="11"/>
  <c r="C26" i="11"/>
  <c r="C27" i="11"/>
  <c r="D34" i="11"/>
  <c r="D27" i="11"/>
  <c r="D33" i="11"/>
  <c r="E28" i="11"/>
  <c r="B36" i="11" s="1"/>
  <c r="F34" i="11"/>
  <c r="F33" i="11"/>
  <c r="B34" i="11"/>
  <c r="B33" i="11"/>
  <c r="B35" i="11" l="1"/>
</calcChain>
</file>

<file path=xl/sharedStrings.xml><?xml version="1.0" encoding="utf-8"?>
<sst xmlns="http://schemas.openxmlformats.org/spreadsheetml/2006/main" count="62" uniqueCount="24">
  <si>
    <t>Percent</t>
    <phoneticPr fontId="6" type="noConversion"/>
  </si>
  <si>
    <t>Number</t>
    <phoneticPr fontId="6" type="noConversion"/>
  </si>
  <si>
    <t>Percent</t>
    <phoneticPr fontId="6" type="noConversion"/>
  </si>
  <si>
    <t>Travis County Population</t>
    <phoneticPr fontId="6" type="noConversion"/>
  </si>
  <si>
    <t>Hispanic</t>
  </si>
  <si>
    <t>White</t>
  </si>
  <si>
    <t>Asian</t>
  </si>
  <si>
    <t>Non-Hispanic White</t>
  </si>
  <si>
    <t>Travis County</t>
  </si>
  <si>
    <t>Disparity Ratio</t>
  </si>
  <si>
    <t>Blacks vs. Whites</t>
  </si>
  <si>
    <t>Blacks vs. Asians</t>
  </si>
  <si>
    <t>Hispanics vs. Whites</t>
  </si>
  <si>
    <t>Black</t>
  </si>
  <si>
    <t>Hispanics vs. Asians</t>
  </si>
  <si>
    <t xml:space="preserve">Number </t>
  </si>
  <si>
    <t>Percent</t>
  </si>
  <si>
    <t>Number</t>
  </si>
  <si>
    <t>Total Under 65</t>
  </si>
  <si>
    <t>Uninsured Under 65</t>
  </si>
  <si>
    <t>Travis County Uninsured</t>
  </si>
  <si>
    <t xml:space="preserve">Disproportionality Ratio - Uninsured </t>
  </si>
  <si>
    <t>change</t>
  </si>
  <si>
    <r>
      <t xml:space="preserve">Source: </t>
    </r>
    <r>
      <rPr>
        <sz val="11"/>
        <color indexed="8"/>
        <rFont val="Calibri"/>
        <family val="2"/>
      </rPr>
      <t>Tables B27001B, B27001D, B27001H, and B27001I: Health Insurance Coverage Status by Sex by Age; American Community Survey, 1-Year Estimates Total Uninsured Under 65 and Total Population Under 65 from Table S2701: Selected Characteristics of Health Insurance Coverage in the United States, American Community Survey, 1-Year Estimates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</si>
</sst>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rbel"/>
      <family val="2"/>
    </font>
    <font>
      <b/>
      <sz val="10"/>
      <color indexed="8"/>
      <name val="Corbel"/>
      <family val="2"/>
    </font>
    <font>
      <sz val="8"/>
      <name val="Verdana"/>
      <family val="2"/>
    </font>
    <font>
      <sz val="11"/>
      <color indexed="8"/>
      <name val="Corbel"/>
      <family val="2"/>
    </font>
    <font>
      <b/>
      <u/>
      <sz val="10"/>
      <color indexed="8"/>
      <name val="Corbe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9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9" fontId="9" fillId="0" borderId="0" xfId="2" applyFont="1"/>
    <xf numFmtId="9" fontId="9" fillId="0" borderId="0" xfId="2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0" fontId="7" fillId="0" borderId="0" xfId="0" applyFont="1"/>
    <xf numFmtId="164" fontId="7" fillId="0" borderId="0" xfId="0" applyNumberFormat="1" applyFont="1"/>
    <xf numFmtId="165" fontId="9" fillId="0" borderId="0" xfId="1" applyNumberFormat="1" applyFont="1"/>
    <xf numFmtId="0" fontId="8" fillId="0" borderId="0" xfId="0" applyFont="1"/>
    <xf numFmtId="165" fontId="0" fillId="0" borderId="0" xfId="0" applyNumberFormat="1"/>
    <xf numFmtId="9" fontId="0" fillId="0" borderId="0" xfId="2" applyFont="1"/>
    <xf numFmtId="3" fontId="0" fillId="0" borderId="0" xfId="2" applyNumberFormat="1" applyFont="1"/>
    <xf numFmtId="0" fontId="3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Disproportionality Ratios for the Uninsured Population Under 65 in Travis County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Uninsured!$B$26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Uninsured!$G$25:$K$25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Uninsured!$G$26:$K$26</c:f>
              <c:numCache>
                <c:formatCode>0.0</c:formatCode>
                <c:ptCount val="5"/>
                <c:pt idx="0">
                  <c:v>0.37233349512504693</c:v>
                </c:pt>
                <c:pt idx="1">
                  <c:v>1.0535404774597095</c:v>
                </c:pt>
                <c:pt idx="2">
                  <c:v>0.65531555065393299</c:v>
                </c:pt>
                <c:pt idx="3">
                  <c:v>0.41801402833509527</c:v>
                </c:pt>
                <c:pt idx="4">
                  <c:v>0.78055306490956944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4-4FDF-B178-FE3B02886FCA}"/>
            </c:ext>
          </c:extLst>
        </c:ser>
        <c:ser>
          <c:idx val="1"/>
          <c:order val="1"/>
          <c:tx>
            <c:strRef>
              <c:f>Uninsured!$B$27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Uninsured!$G$25:$K$25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Uninsured!$G$27:$K$27</c:f>
              <c:numCache>
                <c:formatCode>0.0</c:formatCode>
                <c:ptCount val="5"/>
                <c:pt idx="0">
                  <c:v>0.79764996372587171</c:v>
                </c:pt>
                <c:pt idx="1">
                  <c:v>0.96849176633161693</c:v>
                </c:pt>
                <c:pt idx="2">
                  <c:v>0.82936180726774966</c:v>
                </c:pt>
                <c:pt idx="3">
                  <c:v>1.0290434902535228</c:v>
                </c:pt>
                <c:pt idx="4">
                  <c:v>0.89999651926298041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4-4FDF-B178-FE3B02886FCA}"/>
            </c:ext>
          </c:extLst>
        </c:ser>
        <c:ser>
          <c:idx val="2"/>
          <c:order val="2"/>
          <c:tx>
            <c:strRef>
              <c:f>Uninsured!$B$28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72A365"/>
            </a:solidFill>
            <a:ln w="25400">
              <a:noFill/>
            </a:ln>
          </c:spPr>
          <c:invertIfNegative val="0"/>
          <c:cat>
            <c:numRef>
              <c:f>Uninsured!$G$25:$K$25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Uninsured!$G$28:$K$28</c:f>
              <c:numCache>
                <c:formatCode>0.0</c:formatCode>
                <c:ptCount val="5"/>
                <c:pt idx="0">
                  <c:v>1.5419565035149718</c:v>
                </c:pt>
                <c:pt idx="1">
                  <c:v>1.9263677599761082</c:v>
                </c:pt>
                <c:pt idx="2">
                  <c:v>1.7931451028813628</c:v>
                </c:pt>
                <c:pt idx="3">
                  <c:v>1.7340400377935847</c:v>
                </c:pt>
                <c:pt idx="4">
                  <c:v>2.0522551509162512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64-4FDF-B178-FE3B02886FCA}"/>
            </c:ext>
          </c:extLst>
        </c:ser>
        <c:ser>
          <c:idx val="3"/>
          <c:order val="3"/>
          <c:tx>
            <c:strRef>
              <c:f>Uninsured!$B$29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numRef>
              <c:f>Uninsured!$G$25:$K$25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Uninsured!$G$29:$K$29</c:f>
              <c:numCache>
                <c:formatCode>0.0</c:formatCode>
                <c:ptCount val="5"/>
                <c:pt idx="0">
                  <c:v>0.44675554810877577</c:v>
                </c:pt>
                <c:pt idx="1">
                  <c:v>0.52923372770175769</c:v>
                </c:pt>
                <c:pt idx="2">
                  <c:v>0.53262384094876591</c:v>
                </c:pt>
                <c:pt idx="3">
                  <c:v>0.54561657699133814</c:v>
                </c:pt>
                <c:pt idx="4">
                  <c:v>0.62374502187769687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64-4FDF-B178-FE3B02886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81312"/>
        <c:axId val="148480920"/>
      </c:barChart>
      <c:catAx>
        <c:axId val="14848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480920"/>
        <c:crosses val="autoZero"/>
        <c:auto val="1"/>
        <c:lblAlgn val="ctr"/>
        <c:lblOffset val="100"/>
        <c:noMultiLvlLbl val="0"/>
      </c:catAx>
      <c:valAx>
        <c:axId val="148480920"/>
        <c:scaling>
          <c:orientation val="minMax"/>
          <c:max val="2.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48481312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209773</xdr:colOff>
      <xdr:row>22</xdr:row>
      <xdr:rowOff>37010</xdr:rowOff>
    </xdr:from>
    <xdr:to>
      <xdr:col>17</xdr:col>
      <xdr:colOff>226747</xdr:colOff>
      <xdr:row>36</xdr:row>
      <xdr:rowOff>114227</xdr:rowOff>
    </xdr:to>
    <xdr:graphicFrame macro="">
      <xdr:nvGraphicFramePr>
        <xdr:cNvPr id="384486" name="Chart 1">
          <a:extLst>
            <a:ext uri="{FF2B5EF4-FFF2-40B4-BE49-F238E27FC236}">
              <a16:creationId xmlns:a16="http://schemas.microsoft.com/office/drawing/2014/main" id="{00000000-0008-0000-0000-0000E6DD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0.08723</cdr:x>
      <cdr:y>0.45821</cdr:y>
    </cdr:from>
    <cdr:to>
      <cdr:x>0.96407</cdr:x>
      <cdr:y>0.4592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FB61162-AA86-469E-9F96-1958145A9E6F}"/>
            </a:ext>
          </a:extLst>
        </cdr:cNvPr>
        <cdr:cNvCxnSpPr/>
      </cdr:nvCxnSpPr>
      <cdr:spPr>
        <a:xfrm xmlns:a="http://schemas.openxmlformats.org/drawingml/2006/main">
          <a:off x="342561" y="1193115"/>
          <a:ext cx="3443559" cy="2578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0.50066</cdr:x>
      <cdr:y>0.34791</cdr:y>
    </cdr:from>
    <cdr:to>
      <cdr:x>0.50111</cdr:x>
      <cdr:y>0.46039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7397BFB5-1B75-4B16-87AC-FB0AE62303B8}"/>
            </a:ext>
          </a:extLst>
        </cdr:cNvPr>
        <cdr:cNvCxnSpPr/>
      </cdr:nvCxnSpPr>
      <cdr:spPr>
        <a:xfrm xmlns:a="http://schemas.openxmlformats.org/drawingml/2006/main" flipV="1">
          <a:off x="1972097" y="921991"/>
          <a:ext cx="1773" cy="29808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0.50093</cdr:x>
      <cdr:y>0.32223</cdr:y>
    </cdr:from>
    <cdr:to>
      <cdr:x>0.8921</cdr:x>
      <cdr:y>0.41827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973168" y="853947"/>
          <a:ext cx="1540861" cy="254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Moderate Disproportion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zoomScale="78" zoomScaleNormal="78" workbookViewId="0">
      <selection activeCell="Y27" sqref="Y27"/>
    </sheetView>
  </sheetViews>
  <sheetFormatPr defaultColWidth="11.44140625" defaultRowHeight="14.4" x14ac:dyDescent="0.3"/>
  <cols>
    <col min="1" max="1" width="16.88671875" customWidth="1"/>
    <col min="6" max="6" width="13.44140625" customWidth="1"/>
    <col min="8" max="8" width="13.33203125" bestFit="1" customWidth="1"/>
    <col min="10" max="10" width="13.33203125" bestFit="1" customWidth="1"/>
  </cols>
  <sheetData>
    <row r="1" spans="1:20" x14ac:dyDescent="0.3">
      <c r="A1" s="5" t="s">
        <v>20</v>
      </c>
    </row>
    <row r="2" spans="1:20" x14ac:dyDescent="0.3">
      <c r="A2" s="5"/>
      <c r="B2" s="5">
        <v>2011</v>
      </c>
      <c r="D2" s="5">
        <v>2012</v>
      </c>
      <c r="F2" s="5">
        <v>2013</v>
      </c>
      <c r="H2" s="12">
        <v>2014</v>
      </c>
      <c r="J2" s="12">
        <v>2015</v>
      </c>
      <c r="L2" s="12">
        <v>2016</v>
      </c>
      <c r="N2" s="12">
        <v>2017</v>
      </c>
      <c r="P2" s="12">
        <v>2018</v>
      </c>
      <c r="R2" s="12">
        <v>2019</v>
      </c>
    </row>
    <row r="3" spans="1:20" x14ac:dyDescent="0.3">
      <c r="A3" s="5"/>
      <c r="B3" s="5" t="s">
        <v>1</v>
      </c>
      <c r="C3" s="5" t="s">
        <v>0</v>
      </c>
      <c r="D3" s="5" t="s">
        <v>1</v>
      </c>
      <c r="E3" s="5" t="s">
        <v>0</v>
      </c>
      <c r="F3" s="5" t="s">
        <v>1</v>
      </c>
      <c r="G3" s="5" t="s">
        <v>0</v>
      </c>
      <c r="H3" s="5" t="s">
        <v>15</v>
      </c>
      <c r="I3" s="5" t="s">
        <v>16</v>
      </c>
      <c r="J3" s="5" t="s">
        <v>15</v>
      </c>
      <c r="K3" s="5" t="s">
        <v>16</v>
      </c>
      <c r="L3" s="5" t="s">
        <v>15</v>
      </c>
      <c r="M3" s="5" t="s">
        <v>16</v>
      </c>
      <c r="N3" s="5" t="s">
        <v>15</v>
      </c>
      <c r="O3" s="5" t="s">
        <v>16</v>
      </c>
      <c r="P3" s="5" t="s">
        <v>15</v>
      </c>
      <c r="Q3" s="5" t="s">
        <v>16</v>
      </c>
      <c r="R3" s="5" t="s">
        <v>15</v>
      </c>
      <c r="S3" s="5" t="s">
        <v>16</v>
      </c>
    </row>
    <row r="4" spans="1:20" x14ac:dyDescent="0.3">
      <c r="A4" s="5" t="s">
        <v>6</v>
      </c>
      <c r="B4" s="7">
        <f>282+836+1574+2033+1983+1993+1023</f>
        <v>9724</v>
      </c>
      <c r="C4" s="4">
        <f>B4/$B$9</f>
        <v>4.6707558996873032E-2</v>
      </c>
      <c r="D4" s="7">
        <f>513+1099+2790+1822+1493+1070+1667</f>
        <v>10454</v>
      </c>
      <c r="E4" s="4">
        <f>D4/$D$9</f>
        <v>5.0493146185724362E-2</v>
      </c>
      <c r="F4" s="7">
        <v>8068</v>
      </c>
      <c r="G4" s="4">
        <f>F4/$F$9</f>
        <v>4.0183885604426803E-2</v>
      </c>
      <c r="H4">
        <v>6639</v>
      </c>
      <c r="I4" s="10">
        <f>H4/$H$9</f>
        <v>3.5208765333234339E-2</v>
      </c>
      <c r="J4">
        <v>4741</v>
      </c>
      <c r="K4" s="11">
        <f>J4/$H$9</f>
        <v>2.5143057153918361E-2</v>
      </c>
      <c r="L4">
        <v>9818</v>
      </c>
      <c r="M4" s="20">
        <f>L4/$N$9</f>
        <v>6.8451509447117059E-2</v>
      </c>
      <c r="N4">
        <v>6563</v>
      </c>
      <c r="O4" s="20">
        <f>N4/$N$9</f>
        <v>4.5757512375374745E-2</v>
      </c>
      <c r="P4">
        <v>4538</v>
      </c>
      <c r="Q4" s="20">
        <f>P4/$P$9</f>
        <v>3.0178289985569217E-2</v>
      </c>
      <c r="R4" s="21">
        <v>8466</v>
      </c>
      <c r="S4" s="20">
        <f>R4/$P$9</f>
        <v>5.6300000665012999E-2</v>
      </c>
    </row>
    <row r="5" spans="1:20" x14ac:dyDescent="0.3">
      <c r="A5" s="6" t="s">
        <v>13</v>
      </c>
      <c r="B5" s="7">
        <f>2695+1434+2770+4756+3593+1614+1127</f>
        <v>17989</v>
      </c>
      <c r="C5" s="4">
        <f>B5/$B$9</f>
        <v>8.6407062813116928E-2</v>
      </c>
      <c r="D5" s="7">
        <f>1107+930+3021+3565+2313+2083+1378</f>
        <v>14397</v>
      </c>
      <c r="E5" s="4">
        <f>D5/$D$9</f>
        <v>6.9537959215216535E-2</v>
      </c>
      <c r="F5" s="7">
        <v>12287</v>
      </c>
      <c r="G5" s="4">
        <f>F5/$F$9</f>
        <v>6.1197248688843839E-2</v>
      </c>
      <c r="H5">
        <v>12829</v>
      </c>
      <c r="I5" s="10">
        <f>H5/$H$9</f>
        <v>6.8036338373258523E-2</v>
      </c>
      <c r="J5">
        <v>13083</v>
      </c>
      <c r="K5" s="11">
        <f>J5/$H$9</f>
        <v>6.9383382565854024E-2</v>
      </c>
      <c r="L5">
        <v>11190</v>
      </c>
      <c r="M5" s="20">
        <f>L5/$N$9</f>
        <v>7.8017151223593387E-2</v>
      </c>
      <c r="N5">
        <v>9761</v>
      </c>
      <c r="O5" s="20">
        <f t="shared" ref="O5:O7" si="0">N5/$N$9</f>
        <v>6.8054103046782402E-2</v>
      </c>
      <c r="P5">
        <v>12864</v>
      </c>
      <c r="Q5" s="20">
        <f t="shared" ref="Q5:S7" si="1">P5/$P$9</f>
        <v>8.5547272449176384E-2</v>
      </c>
      <c r="R5" s="21">
        <v>11208</v>
      </c>
      <c r="S5" s="20">
        <f t="shared" si="1"/>
        <v>7.4534657152547326E-2</v>
      </c>
    </row>
    <row r="6" spans="1:20" x14ac:dyDescent="0.3">
      <c r="A6" s="5" t="s">
        <v>4</v>
      </c>
      <c r="B6" s="7">
        <f>3153+14990+20342+36199+24724+12034+3860</f>
        <v>115302</v>
      </c>
      <c r="C6" s="4">
        <f>B6/$B$9</f>
        <v>0.55383329570726603</v>
      </c>
      <c r="D6" s="7">
        <f>3488+13311+19885+35079+22990+14476+7643</f>
        <v>116872</v>
      </c>
      <c r="E6" s="4">
        <f>D6/$D$9</f>
        <v>0.56449540664032694</v>
      </c>
      <c r="F6" s="7">
        <v>115360</v>
      </c>
      <c r="G6" s="4">
        <f>F6/$F$9</f>
        <v>0.57456780408114472</v>
      </c>
      <c r="H6">
        <v>113452</v>
      </c>
      <c r="I6" s="10">
        <f>H6/$H$9</f>
        <v>0.60167266826119925</v>
      </c>
      <c r="J6">
        <v>105389</v>
      </c>
      <c r="K6" s="11">
        <f>J6/$H$9</f>
        <v>0.55891197013168148</v>
      </c>
      <c r="L6">
        <v>96213</v>
      </c>
      <c r="M6" s="20">
        <f>L6/$N$9</f>
        <v>0.67080108763856938</v>
      </c>
      <c r="N6">
        <v>91644</v>
      </c>
      <c r="O6" s="20">
        <f t="shared" si="0"/>
        <v>0.63894582723279647</v>
      </c>
      <c r="P6">
        <v>92980</v>
      </c>
      <c r="Q6" s="20">
        <f t="shared" si="1"/>
        <v>0.61832908833367695</v>
      </c>
      <c r="R6" s="21">
        <v>111044</v>
      </c>
      <c r="S6" s="20">
        <f t="shared" si="1"/>
        <v>0.73845703683507014</v>
      </c>
    </row>
    <row r="7" spans="1:20" x14ac:dyDescent="0.3">
      <c r="A7" s="5" t="s">
        <v>7</v>
      </c>
      <c r="B7" s="7">
        <f>1143+2182+8933+19038+12623+10625+7050</f>
        <v>61594</v>
      </c>
      <c r="C7" s="4">
        <f>B7/$B$9</f>
        <v>0.29585616915398988</v>
      </c>
      <c r="D7" s="7">
        <f>1141+3731+7065+21568+12315+10034+7007</f>
        <v>62861</v>
      </c>
      <c r="E7" s="4">
        <f>D7/$D$9</f>
        <v>0.30362059138902037</v>
      </c>
      <c r="F7" s="7">
        <v>61254</v>
      </c>
      <c r="G7" s="4">
        <f>F7/$F$9</f>
        <v>0.30508474576271188</v>
      </c>
      <c r="H7">
        <v>53734</v>
      </c>
      <c r="I7" s="10">
        <f>H7/$H$9</f>
        <v>0.28496878994065583</v>
      </c>
      <c r="J7">
        <v>40678</v>
      </c>
      <c r="K7" s="11">
        <f>J7/$H$9</f>
        <v>0.21572859711180997</v>
      </c>
      <c r="L7">
        <v>35347</v>
      </c>
      <c r="M7" s="20">
        <f>L7/$N$9</f>
        <v>0.24644077250226593</v>
      </c>
      <c r="N7">
        <v>35729</v>
      </c>
      <c r="O7" s="20">
        <f t="shared" si="0"/>
        <v>0.24910409258871924</v>
      </c>
      <c r="P7">
        <v>38271</v>
      </c>
      <c r="Q7" s="20">
        <f t="shared" si="1"/>
        <v>0.25450712561430577</v>
      </c>
      <c r="R7" s="21">
        <v>44493</v>
      </c>
      <c r="S7" s="20">
        <f t="shared" si="1"/>
        <v>0.2958842345367852</v>
      </c>
    </row>
    <row r="8" spans="1:20" x14ac:dyDescent="0.3">
      <c r="A8" s="5"/>
      <c r="B8" s="4"/>
      <c r="C8" s="4"/>
      <c r="D8" s="4"/>
      <c r="E8" s="4"/>
      <c r="F8" s="4"/>
      <c r="G8" s="4"/>
      <c r="T8" t="s">
        <v>22</v>
      </c>
    </row>
    <row r="9" spans="1:20" x14ac:dyDescent="0.3">
      <c r="A9" s="5" t="s">
        <v>19</v>
      </c>
      <c r="B9" s="7">
        <f>26982+181207</f>
        <v>208189</v>
      </c>
      <c r="C9" s="4"/>
      <c r="D9" s="7">
        <f>25457+181581</f>
        <v>207038</v>
      </c>
      <c r="E9" s="4"/>
      <c r="F9" s="7">
        <f>23256+177521</f>
        <v>200777</v>
      </c>
      <c r="G9" s="4"/>
      <c r="H9">
        <v>188561</v>
      </c>
      <c r="J9">
        <f>20652+145180</f>
        <v>165832</v>
      </c>
      <c r="L9">
        <v>153743</v>
      </c>
      <c r="N9">
        <v>143430</v>
      </c>
      <c r="P9">
        <v>150373</v>
      </c>
      <c r="R9" s="21">
        <v>177906</v>
      </c>
      <c r="T9" s="7">
        <f>R9-P9</f>
        <v>27533</v>
      </c>
    </row>
    <row r="11" spans="1:20" x14ac:dyDescent="0.3">
      <c r="A11" s="5"/>
      <c r="B11" s="5"/>
    </row>
    <row r="12" spans="1:20" x14ac:dyDescent="0.3">
      <c r="A12" s="5" t="s">
        <v>3</v>
      </c>
      <c r="B12" s="5"/>
    </row>
    <row r="13" spans="1:20" x14ac:dyDescent="0.3">
      <c r="A13" s="5"/>
      <c r="B13" s="5">
        <v>2011</v>
      </c>
      <c r="D13" s="5">
        <v>2012</v>
      </c>
      <c r="F13" s="5">
        <v>2013</v>
      </c>
      <c r="H13" s="12">
        <v>2014</v>
      </c>
      <c r="J13" s="12">
        <v>2015</v>
      </c>
      <c r="L13" s="12">
        <v>2016</v>
      </c>
      <c r="N13" s="12">
        <v>2017</v>
      </c>
      <c r="P13" s="12">
        <v>2018</v>
      </c>
      <c r="R13" s="12">
        <v>2019</v>
      </c>
    </row>
    <row r="14" spans="1:20" x14ac:dyDescent="0.3">
      <c r="B14" s="12" t="s">
        <v>1</v>
      </c>
      <c r="C14" s="12" t="s">
        <v>0</v>
      </c>
      <c r="D14" s="12" t="s">
        <v>1</v>
      </c>
      <c r="E14" s="12" t="s">
        <v>0</v>
      </c>
      <c r="F14" s="12" t="s">
        <v>1</v>
      </c>
      <c r="G14" s="12" t="s">
        <v>2</v>
      </c>
      <c r="H14" s="12" t="s">
        <v>17</v>
      </c>
      <c r="I14" s="12" t="s">
        <v>16</v>
      </c>
      <c r="J14" s="12" t="s">
        <v>17</v>
      </c>
      <c r="K14" s="12" t="s">
        <v>16</v>
      </c>
      <c r="L14" s="12" t="s">
        <v>17</v>
      </c>
      <c r="M14" s="12" t="s">
        <v>16</v>
      </c>
      <c r="N14" s="12" t="s">
        <v>17</v>
      </c>
      <c r="O14" s="12" t="s">
        <v>16</v>
      </c>
      <c r="P14" s="12" t="s">
        <v>17</v>
      </c>
      <c r="Q14" s="12" t="s">
        <v>16</v>
      </c>
      <c r="R14" s="12" t="s">
        <v>17</v>
      </c>
      <c r="S14" s="12" t="s">
        <v>16</v>
      </c>
    </row>
    <row r="15" spans="1:20" x14ac:dyDescent="0.3">
      <c r="A15" s="5" t="s">
        <v>6</v>
      </c>
      <c r="B15" s="7">
        <f>4126+7178+10230+12205+11462+6540+4151</f>
        <v>55892</v>
      </c>
      <c r="C15" s="4">
        <f>B15/$B$20</f>
        <v>5.7152264586394587E-2</v>
      </c>
      <c r="D15" s="7">
        <f>4248+8416+10002+14230+11712+7195+4490</f>
        <v>60293</v>
      </c>
      <c r="E15" s="4">
        <f>D15/$D$20</f>
        <v>5.9992557273175935E-2</v>
      </c>
      <c r="F15" s="7">
        <v>61987</v>
      </c>
      <c r="G15" s="4">
        <f>F15/$F$20</f>
        <v>6.0455481292419143E-2</v>
      </c>
      <c r="H15">
        <v>67712</v>
      </c>
      <c r="I15" s="10">
        <f>H15/$H$20</f>
        <v>6.4554755993852658E-2</v>
      </c>
      <c r="J15">
        <v>70831</v>
      </c>
      <c r="K15" s="11">
        <f>J15/$H$20</f>
        <v>6.7528324695778852E-2</v>
      </c>
      <c r="L15">
        <v>71784</v>
      </c>
      <c r="M15" s="20">
        <f>L15/$N$20</f>
        <v>6.4972832949111672E-2</v>
      </c>
      <c r="N15">
        <v>77145</v>
      </c>
      <c r="O15" s="20">
        <f>N15/$N$20</f>
        <v>6.9825158779940097E-2</v>
      </c>
      <c r="P15">
        <v>80825</v>
      </c>
      <c r="Q15" s="20">
        <f>P15/$P$20</f>
        <v>7.2194443104615619E-2</v>
      </c>
      <c r="R15" s="21">
        <v>80751</v>
      </c>
      <c r="S15" s="20">
        <f>R15/$P$20</f>
        <v>7.2128344882657791E-2</v>
      </c>
    </row>
    <row r="16" spans="1:20" x14ac:dyDescent="0.3">
      <c r="A16" s="6" t="s">
        <v>13</v>
      </c>
      <c r="B16" s="7">
        <f>9333+16032+10673+12653+12333+12324+8543</f>
        <v>81891</v>
      </c>
      <c r="C16" s="4">
        <f>B16/$B$20</f>
        <v>8.3737495513569724E-2</v>
      </c>
      <c r="D16" s="7">
        <f>7919+15967+11503+14403+12662+12790+9083</f>
        <v>84327</v>
      </c>
      <c r="E16" s="4">
        <f>D16/$D$20</f>
        <v>8.3906794771782908E-2</v>
      </c>
      <c r="F16" s="7">
        <v>82148</v>
      </c>
      <c r="G16" s="4">
        <f>F16/$F$20</f>
        <v>8.0118361546931582E-2</v>
      </c>
      <c r="H16">
        <v>87852</v>
      </c>
      <c r="I16" s="10">
        <f>H16/$H$20</f>
        <v>8.3755677332997741E-2</v>
      </c>
      <c r="J16">
        <v>91239</v>
      </c>
      <c r="K16" s="11">
        <f>J16/$H$20</f>
        <v>8.6984749854134014E-2</v>
      </c>
      <c r="L16">
        <v>89000</v>
      </c>
      <c r="M16" s="20">
        <f>L16/$N$20</f>
        <v>8.0555306648709163E-2</v>
      </c>
      <c r="N16">
        <v>90658</v>
      </c>
      <c r="O16" s="20">
        <f t="shared" ref="O16:O18" si="2">N16/$N$20</f>
        <v>8.2055988653468262E-2</v>
      </c>
      <c r="P16">
        <v>93071</v>
      </c>
      <c r="Q16" s="20">
        <f t="shared" ref="Q16:S18" si="3">P16/$P$20</f>
        <v>8.3132805619420727E-2</v>
      </c>
      <c r="R16" s="21">
        <v>92717</v>
      </c>
      <c r="S16" s="20">
        <f t="shared" si="3"/>
        <v>8.281660601708192E-2</v>
      </c>
    </row>
    <row r="17" spans="1:20" x14ac:dyDescent="0.3">
      <c r="A17" s="5" t="s">
        <v>4</v>
      </c>
      <c r="B17" s="7">
        <f>46061+74157+47672+70201+52209+35187+19606</f>
        <v>345093</v>
      </c>
      <c r="C17" s="4">
        <f>B17/$B$20</f>
        <v>0.35287422963774184</v>
      </c>
      <c r="D17" s="7">
        <f>48457+74571+47380+71733+54795+36915+21007</f>
        <v>354858</v>
      </c>
      <c r="E17" s="4">
        <f>D17/$D$20</f>
        <v>0.35308972664894211</v>
      </c>
      <c r="F17" s="7">
        <v>363120</v>
      </c>
      <c r="G17" s="4">
        <f>F17/$F$20</f>
        <v>0.35414835960609869</v>
      </c>
      <c r="H17">
        <v>371515</v>
      </c>
      <c r="I17" s="10">
        <f>H17/$H$20</f>
        <v>0.35419216937996467</v>
      </c>
      <c r="J17">
        <v>380197</v>
      </c>
      <c r="K17" s="11">
        <f>J17/$H$20</f>
        <v>0.36246934907541939</v>
      </c>
      <c r="L17">
        <v>384725</v>
      </c>
      <c r="M17" s="20">
        <f>L17/$N$20</f>
        <v>0.34822067809465884</v>
      </c>
      <c r="N17">
        <v>393681</v>
      </c>
      <c r="O17" s="20">
        <f t="shared" si="2"/>
        <v>0.35632689524461209</v>
      </c>
      <c r="P17">
        <v>399211</v>
      </c>
      <c r="Q17" s="20">
        <f t="shared" si="3"/>
        <v>0.35658293629739196</v>
      </c>
      <c r="R17" s="21">
        <v>402843</v>
      </c>
      <c r="S17" s="20">
        <f t="shared" si="3"/>
        <v>0.35982710848861948</v>
      </c>
    </row>
    <row r="18" spans="1:20" x14ac:dyDescent="0.3">
      <c r="A18" s="5" t="s">
        <v>7</v>
      </c>
      <c r="B18" s="7">
        <f>30866+59102+55686+99735+82364+78990+68570</f>
        <v>475313</v>
      </c>
      <c r="C18" s="4">
        <f>B18/$B$20</f>
        <v>0.48603045762100067</v>
      </c>
      <c r="D18" s="7">
        <f>32133+59989+52448+104855+85557+78719+71102</f>
        <v>484803</v>
      </c>
      <c r="E18" s="4">
        <f>D18/$D$20</f>
        <v>0.4823872048779711</v>
      </c>
      <c r="F18" s="7">
        <v>493172</v>
      </c>
      <c r="G18" s="4">
        <f>F18/$F$20</f>
        <v>0.48098715246656454</v>
      </c>
      <c r="H18">
        <v>501216</v>
      </c>
      <c r="I18" s="10">
        <f>H18/$H$20</f>
        <v>0.47784553078058323</v>
      </c>
      <c r="J18">
        <v>506495</v>
      </c>
      <c r="K18" s="11">
        <f>J18/$H$20</f>
        <v>0.48287838399554583</v>
      </c>
      <c r="L18">
        <v>514471</v>
      </c>
      <c r="M18" s="20">
        <f>L18/$N$20</f>
        <v>0.46565583333559613</v>
      </c>
      <c r="N18">
        <v>516721</v>
      </c>
      <c r="O18" s="20">
        <f t="shared" si="2"/>
        <v>0.46769234389693992</v>
      </c>
      <c r="P18">
        <v>522221</v>
      </c>
      <c r="Q18" s="20">
        <f t="shared" si="3"/>
        <v>0.46645783201404856</v>
      </c>
      <c r="R18" s="21">
        <v>531076</v>
      </c>
      <c r="S18" s="20">
        <f t="shared" si="3"/>
        <v>0.47436728816859691</v>
      </c>
    </row>
    <row r="19" spans="1:20" x14ac:dyDescent="0.3">
      <c r="B19" s="7"/>
      <c r="D19" s="7"/>
      <c r="F19" s="7"/>
      <c r="T19" t="s">
        <v>22</v>
      </c>
    </row>
    <row r="20" spans="1:20" x14ac:dyDescent="0.3">
      <c r="A20" s="5" t="s">
        <v>18</v>
      </c>
      <c r="B20" s="7">
        <f>253621+724328</f>
        <v>977949</v>
      </c>
      <c r="D20" s="7">
        <f>259894+745114</f>
        <v>1005008</v>
      </c>
      <c r="F20" s="7">
        <f>260904+764429</f>
        <v>1025333</v>
      </c>
      <c r="H20" s="17">
        <v>1048908</v>
      </c>
      <c r="J20" s="17">
        <f>267828+801124</f>
        <v>1068952</v>
      </c>
      <c r="L20">
        <v>1085098</v>
      </c>
      <c r="N20">
        <v>1104831</v>
      </c>
      <c r="P20">
        <v>1119546</v>
      </c>
      <c r="R20" s="7">
        <v>1138373</v>
      </c>
      <c r="T20" s="19">
        <f>R20-P20</f>
        <v>18827</v>
      </c>
    </row>
    <row r="23" spans="1:20" x14ac:dyDescent="0.3">
      <c r="A23" s="18" t="s">
        <v>21</v>
      </c>
      <c r="B23" s="2"/>
      <c r="C23" s="1"/>
    </row>
    <row r="24" spans="1:20" x14ac:dyDescent="0.3">
      <c r="A24" s="2" t="s">
        <v>8</v>
      </c>
      <c r="B24" s="2"/>
      <c r="C24" s="1"/>
    </row>
    <row r="25" spans="1:20" x14ac:dyDescent="0.3">
      <c r="A25" s="2"/>
      <c r="B25" s="2"/>
      <c r="C25" s="2">
        <v>2011</v>
      </c>
      <c r="D25" s="2">
        <v>2012</v>
      </c>
      <c r="E25" s="2">
        <v>2013</v>
      </c>
      <c r="F25" s="2">
        <v>2014</v>
      </c>
      <c r="G25" s="2">
        <v>2015</v>
      </c>
      <c r="H25" s="2">
        <v>2016</v>
      </c>
      <c r="I25" s="2">
        <v>2017</v>
      </c>
      <c r="J25" s="2">
        <v>2018</v>
      </c>
      <c r="K25" s="2">
        <v>2019</v>
      </c>
    </row>
    <row r="26" spans="1:20" x14ac:dyDescent="0.3">
      <c r="A26" s="1"/>
      <c r="B26" s="5" t="s">
        <v>6</v>
      </c>
      <c r="C26" s="9">
        <f>C4/C15</f>
        <v>0.81724773873600842</v>
      </c>
      <c r="D26" s="9">
        <f>E4/E15</f>
        <v>0.84165684012775066</v>
      </c>
      <c r="E26" s="3">
        <f>G4/G15</f>
        <v>0.66468556275418633</v>
      </c>
      <c r="F26" s="8">
        <f>I4/I15</f>
        <v>0.54540931634203926</v>
      </c>
      <c r="G26" s="8">
        <f>K4/K15</f>
        <v>0.37233349512504693</v>
      </c>
      <c r="H26" s="8">
        <f>M4/M15</f>
        <v>1.0535404774597095</v>
      </c>
      <c r="I26" s="8">
        <f>O4/O15</f>
        <v>0.65531555065393299</v>
      </c>
      <c r="J26" s="8">
        <f>Q4/Q15</f>
        <v>0.41801402833509527</v>
      </c>
      <c r="K26" s="8">
        <f>S4/S15</f>
        <v>0.78055306490956944</v>
      </c>
    </row>
    <row r="27" spans="1:20" x14ac:dyDescent="0.3">
      <c r="A27" s="1"/>
      <c r="B27" s="6" t="s">
        <v>13</v>
      </c>
      <c r="C27" s="9">
        <f>C5/C16</f>
        <v>1.0318801903875259</v>
      </c>
      <c r="D27" s="9">
        <f>E5/E16</f>
        <v>0.82875241992441739</v>
      </c>
      <c r="E27" s="3">
        <f>G5/G16</f>
        <v>0.76383549921943716</v>
      </c>
      <c r="F27" s="8">
        <f>I5/I16</f>
        <v>0.81231912318920296</v>
      </c>
      <c r="G27" s="8">
        <f>K5/K16</f>
        <v>0.79764996372587171</v>
      </c>
      <c r="H27" s="8">
        <f>M5/M16</f>
        <v>0.96849176633161693</v>
      </c>
      <c r="I27" s="8">
        <f>O5/O16</f>
        <v>0.82936180726774966</v>
      </c>
      <c r="J27" s="8">
        <f t="shared" ref="J27:J29" si="4">Q5/Q16</f>
        <v>1.0290434902535228</v>
      </c>
      <c r="K27" s="8">
        <f t="shared" ref="K27:K29" si="5">S5/S16</f>
        <v>0.89999651926298041</v>
      </c>
    </row>
    <row r="28" spans="1:20" x14ac:dyDescent="0.3">
      <c r="A28" s="1"/>
      <c r="B28" s="5" t="s">
        <v>4</v>
      </c>
      <c r="C28" s="9">
        <f>C6/C17</f>
        <v>1.5694920433147734</v>
      </c>
      <c r="D28" s="9">
        <f>E6/E17</f>
        <v>1.598730758886038</v>
      </c>
      <c r="E28" s="3">
        <f>G6/G17</f>
        <v>1.6223929562181438</v>
      </c>
      <c r="F28" s="8">
        <f>I6/I17</f>
        <v>1.6987181543693202</v>
      </c>
      <c r="G28" s="8">
        <f>K6/K17</f>
        <v>1.5419565035149718</v>
      </c>
      <c r="H28" s="8">
        <f>M6/M17</f>
        <v>1.9263677599761082</v>
      </c>
      <c r="I28" s="8">
        <f>O6/O17</f>
        <v>1.7931451028813628</v>
      </c>
      <c r="J28" s="8">
        <f t="shared" si="4"/>
        <v>1.7340400377935847</v>
      </c>
      <c r="K28" s="8">
        <f t="shared" si="5"/>
        <v>2.0522551509162512</v>
      </c>
    </row>
    <row r="29" spans="1:20" x14ac:dyDescent="0.3">
      <c r="A29" s="1"/>
      <c r="B29" s="5" t="s">
        <v>5</v>
      </c>
      <c r="C29" s="9">
        <f>C7/C18</f>
        <v>0.60871940125343771</v>
      </c>
      <c r="D29" s="9">
        <f>E7/E18</f>
        <v>0.62941261359912504</v>
      </c>
      <c r="E29" s="3">
        <f>G7/G18</f>
        <v>0.63428876259625167</v>
      </c>
      <c r="F29" s="8">
        <f>I7/I18</f>
        <v>0.59636173529790237</v>
      </c>
      <c r="G29" s="8">
        <f>K7/K18</f>
        <v>0.44675554810877577</v>
      </c>
      <c r="H29" s="8">
        <f>M7/M18</f>
        <v>0.52923372770175769</v>
      </c>
      <c r="I29" s="8">
        <f>O7/O18</f>
        <v>0.53262384094876591</v>
      </c>
      <c r="J29" s="8">
        <f t="shared" si="4"/>
        <v>0.54561657699133814</v>
      </c>
      <c r="K29" s="8">
        <f t="shared" si="5"/>
        <v>0.62374502187769687</v>
      </c>
    </row>
    <row r="32" spans="1:20" x14ac:dyDescent="0.3">
      <c r="A32" s="2" t="s">
        <v>9</v>
      </c>
      <c r="B32" s="15">
        <v>2013</v>
      </c>
      <c r="C32" s="13">
        <v>2014</v>
      </c>
      <c r="D32" s="13">
        <v>2015</v>
      </c>
      <c r="E32" s="13">
        <v>2016</v>
      </c>
      <c r="F32" s="13">
        <v>2017</v>
      </c>
      <c r="G32" s="13">
        <v>2018</v>
      </c>
      <c r="H32" s="13">
        <v>2019</v>
      </c>
    </row>
    <row r="33" spans="1:11" x14ac:dyDescent="0.3">
      <c r="A33" s="1" t="s">
        <v>10</v>
      </c>
      <c r="B33" s="16">
        <f t="shared" ref="B33:H33" si="6">E27/E29</f>
        <v>1.2042393689790889</v>
      </c>
      <c r="C33" s="14">
        <f t="shared" si="6"/>
        <v>1.3621248230881593</v>
      </c>
      <c r="D33" s="14">
        <f t="shared" si="6"/>
        <v>1.7854282215464741</v>
      </c>
      <c r="E33" s="14">
        <f t="shared" si="6"/>
        <v>1.8299887471975274</v>
      </c>
      <c r="F33" s="14">
        <f t="shared" si="6"/>
        <v>1.5571248290170465</v>
      </c>
      <c r="G33" s="14">
        <f t="shared" si="6"/>
        <v>1.8860194753024508</v>
      </c>
      <c r="H33" s="14">
        <f t="shared" si="6"/>
        <v>1.4428917068607092</v>
      </c>
    </row>
    <row r="34" spans="1:11" x14ac:dyDescent="0.3">
      <c r="A34" s="1" t="s">
        <v>11</v>
      </c>
      <c r="B34" s="16">
        <f t="shared" ref="B34:H34" si="7">E27/E26</f>
        <v>1.1491681811989625</v>
      </c>
      <c r="C34" s="14">
        <f t="shared" si="7"/>
        <v>1.489375224899492</v>
      </c>
      <c r="D34" s="14">
        <f t="shared" si="7"/>
        <v>2.1422997774024699</v>
      </c>
      <c r="E34" s="14">
        <f t="shared" si="7"/>
        <v>0.91927342807638346</v>
      </c>
      <c r="F34" s="14">
        <f t="shared" si="7"/>
        <v>1.2655915252432781</v>
      </c>
      <c r="G34" s="14">
        <f t="shared" si="7"/>
        <v>2.4617439140788933</v>
      </c>
      <c r="H34" s="14">
        <f t="shared" si="7"/>
        <v>1.1530241308670655</v>
      </c>
    </row>
    <row r="35" spans="1:11" x14ac:dyDescent="0.3">
      <c r="A35" s="1" t="s">
        <v>12</v>
      </c>
      <c r="B35" s="16">
        <f t="shared" ref="B35:H35" si="8">E28/E29</f>
        <v>2.5578144401887459</v>
      </c>
      <c r="C35" s="14">
        <f t="shared" si="8"/>
        <v>2.8484694000710062</v>
      </c>
      <c r="D35" s="14">
        <f t="shared" si="8"/>
        <v>3.4514546266799515</v>
      </c>
      <c r="E35" s="14">
        <f t="shared" si="8"/>
        <v>3.6399187337162417</v>
      </c>
      <c r="F35" s="14">
        <f t="shared" si="8"/>
        <v>3.3666256840610496</v>
      </c>
      <c r="G35" s="14">
        <f t="shared" si="8"/>
        <v>3.178129314463833</v>
      </c>
      <c r="H35" s="14">
        <f t="shared" si="8"/>
        <v>3.290214877768844</v>
      </c>
    </row>
    <row r="36" spans="1:11" x14ac:dyDescent="0.3">
      <c r="A36" s="1" t="s">
        <v>14</v>
      </c>
      <c r="B36" s="14">
        <f t="shared" ref="B36:H36" si="9">E28/E26</f>
        <v>2.4408427790963416</v>
      </c>
      <c r="C36" s="14">
        <f t="shared" si="9"/>
        <v>3.1145748770158765</v>
      </c>
      <c r="D36" s="14">
        <f t="shared" si="9"/>
        <v>4.1413316924310317</v>
      </c>
      <c r="E36" s="14">
        <f t="shared" si="9"/>
        <v>1.8284705725032555</v>
      </c>
      <c r="F36" s="14">
        <f t="shared" si="9"/>
        <v>2.7363078765519919</v>
      </c>
      <c r="G36" s="14">
        <f t="shared" si="9"/>
        <v>4.1482819241738822</v>
      </c>
      <c r="H36" s="14">
        <f t="shared" si="9"/>
        <v>2.6292320704089658</v>
      </c>
    </row>
    <row r="40" spans="1:11" x14ac:dyDescent="0.3">
      <c r="A40" s="22" t="s">
        <v>23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</sheetData>
  <mergeCells count="1">
    <mergeCell ref="A40:K42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Uninsured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2013-02-06T15:10:20Z</dcterms:created>
  <dcterms:modified xsi:type="dcterms:W3CDTF">2021-07-23T20:24:58Z</dcterms:modified>
</cp:coreProperties>
</file>